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1490" windowHeight="8055" activeTab="1"/>
  </bookViews>
  <sheets>
    <sheet name="Příloha č 1 - rozpis kpl " sheetId="1" r:id="rId1"/>
    <sheet name="Příloha č 2 - číslování položek" sheetId="2" r:id="rId2"/>
  </sheets>
  <definedNames>
    <definedName name="_xlnm.Print_Area" localSheetId="0">'Příloha č 1 - rozpis kpl '!$A$1:$K$163</definedName>
    <definedName name="_xlnm.Print_Area" localSheetId="1">'Příloha č 2 - číslování položek'!$A$1:$F$47</definedName>
  </definedNames>
  <calcPr fullCalcOnLoad="1"/>
</workbook>
</file>

<file path=xl/sharedStrings.xml><?xml version="1.0" encoding="utf-8"?>
<sst xmlns="http://schemas.openxmlformats.org/spreadsheetml/2006/main" count="359" uniqueCount="302">
  <si>
    <t>2,75*1,33</t>
  </si>
  <si>
    <t>Přisekání plošné rovných ostění zdiva z ci palených</t>
  </si>
  <si>
    <t>967 03-1132</t>
  </si>
  <si>
    <t>(2,75+1,33)*2*0,42</t>
  </si>
  <si>
    <t>953 94-3113</t>
  </si>
  <si>
    <t>Osazování kovových výrobků do 15 kg/kus bez dodání</t>
  </si>
  <si>
    <t>973 03-1151</t>
  </si>
  <si>
    <t>žaluzie</t>
  </si>
  <si>
    <t>2*2</t>
  </si>
  <si>
    <t>Osazování rámu okna plast 1050/1270 na montážní pěnu</t>
  </si>
  <si>
    <t>a mříží V 16</t>
  </si>
  <si>
    <t>do vysekaných kapes se zalitím cement maltou žaluzie V 15</t>
  </si>
  <si>
    <t>2*4</t>
  </si>
  <si>
    <t>Rozměrová úprava mříže z 2,56x 1,27 na 1,56/1,27</t>
  </si>
  <si>
    <t>767 99-1911</t>
  </si>
  <si>
    <t>767 99-1912</t>
  </si>
  <si>
    <t>svařováním</t>
  </si>
  <si>
    <t>764 41-0280</t>
  </si>
  <si>
    <t>Vysekání kapes ve zdivu z cihel plochy do 0,1m2 hl 150mm</t>
  </si>
  <si>
    <t>Rozpis pol 110</t>
  </si>
  <si>
    <t>110.1</t>
  </si>
  <si>
    <t>110.2</t>
  </si>
  <si>
    <t>110.3</t>
  </si>
  <si>
    <t>110.4</t>
  </si>
  <si>
    <t>110.5</t>
  </si>
  <si>
    <t>110.6</t>
  </si>
  <si>
    <t>110.7</t>
  </si>
  <si>
    <t>110.8</t>
  </si>
  <si>
    <t>110.9</t>
  </si>
  <si>
    <t>110.10</t>
  </si>
  <si>
    <t>110.11</t>
  </si>
  <si>
    <t>mříž</t>
  </si>
  <si>
    <t>Rozpis pol 106</t>
  </si>
  <si>
    <t>celkem pol. 106</t>
  </si>
  <si>
    <t>Montáž atypických zámečnických konstrukcí do 10 kg</t>
  </si>
  <si>
    <t>953 94-3123</t>
  </si>
  <si>
    <t>Osazování kovových výrobků do betonu se zajištěním polohy</t>
  </si>
  <si>
    <t>hmotnosti přes 5 kg do 15kg/kus</t>
  </si>
  <si>
    <t>Nařezání profilů do 70 mm</t>
  </si>
  <si>
    <t>slp</t>
  </si>
  <si>
    <t>8+8</t>
  </si>
  <si>
    <t>ramy</t>
  </si>
  <si>
    <t>plech</t>
  </si>
  <si>
    <t>Plechy trapézové TR 40/160/1,25</t>
  </si>
  <si>
    <t>Montáž atypických zámečnických konstrukcí do 50 kg</t>
  </si>
  <si>
    <t>((0,995+1,4)*2*3+(1,25+0,55)*2*2+(3,36+0,7)*2)*4,71*0,001</t>
  </si>
  <si>
    <t>(0,995*1,4*3+1,25*0,55*2)*7,1*0,001</t>
  </si>
  <si>
    <t>3,36*0,7</t>
  </si>
  <si>
    <t>Plechy tenké valcované za studena- tahokov</t>
  </si>
  <si>
    <t>(0,995*1,4)*7,1=9,89</t>
  </si>
  <si>
    <t>(1,25*0,55)*7,1=4,88</t>
  </si>
  <si>
    <t>Rámy jakl 30/20/1,5</t>
  </si>
  <si>
    <t>767 99-5104</t>
  </si>
  <si>
    <t>3+2</t>
  </si>
  <si>
    <t>3,36*0,7*8,25=19,4kg</t>
  </si>
  <si>
    <t>(1,25+0,55)*2*4,71=16,96+4,88=21,84 kg</t>
  </si>
  <si>
    <t>(0,995+1,4)*2*4,71=22,56+9,89=32,45 kg</t>
  </si>
  <si>
    <t>767 99-5105</t>
  </si>
  <si>
    <t>Montáž atypických zámečnických konstrukcí do 100 kg</t>
  </si>
  <si>
    <t>boky+čelo</t>
  </si>
  <si>
    <t>stříška</t>
  </si>
  <si>
    <t>(3,36+0,7)*2*4,71=38,25+19,4=57,65 kg</t>
  </si>
  <si>
    <t>3,36*0,7*2*1,5</t>
  </si>
  <si>
    <t>(0,995*1,4*3+1,25*0,55*2)*2</t>
  </si>
  <si>
    <t>zatř</t>
  </si>
  <si>
    <t>777 61-5200</t>
  </si>
  <si>
    <t>pol 115</t>
  </si>
  <si>
    <t>pol 118</t>
  </si>
  <si>
    <t>pol 122a</t>
  </si>
  <si>
    <t>pol 125</t>
  </si>
  <si>
    <t>Ocel pásová 100/5</t>
  </si>
  <si>
    <t>767 99-5102</t>
  </si>
  <si>
    <t>Nátěry kov staveb kcí syntetické 2x</t>
  </si>
  <si>
    <t>0,1*8</t>
  </si>
  <si>
    <t>m</t>
  </si>
  <si>
    <t>ks</t>
  </si>
  <si>
    <t>m2</t>
  </si>
  <si>
    <t>t</t>
  </si>
  <si>
    <t>Ev.číslo</t>
  </si>
  <si>
    <t>Text</t>
  </si>
  <si>
    <t>MJ</t>
  </si>
  <si>
    <t xml:space="preserve">Výměra </t>
  </si>
  <si>
    <t>m3</t>
  </si>
  <si>
    <t>766 66-1112</t>
  </si>
  <si>
    <t>766 66-1122</t>
  </si>
  <si>
    <t>777 41-1000</t>
  </si>
  <si>
    <t>783 22-6110</t>
  </si>
  <si>
    <t>Objekt :  ZŠ EMY DESTINOVÉ</t>
  </si>
  <si>
    <t>Náměstí svobody 3/930 160 00 Praha 6</t>
  </si>
  <si>
    <t>317 94-4311</t>
  </si>
  <si>
    <t>317 14-4133</t>
  </si>
  <si>
    <t>317 14-2221</t>
  </si>
  <si>
    <t>342 27-2358</t>
  </si>
  <si>
    <t>342 27-2558</t>
  </si>
  <si>
    <t>632 45-1111</t>
  </si>
  <si>
    <t>ČÁST A Gastro</t>
  </si>
  <si>
    <t>317 14-4130</t>
  </si>
  <si>
    <t>317 41-4132</t>
  </si>
  <si>
    <t>Příloha č.1</t>
  </si>
  <si>
    <t>I. Rozepsání položek s měrnou jednotkou "kpl"</t>
  </si>
  <si>
    <t>celkem pol. 110</t>
  </si>
  <si>
    <t>Rozpis pol 53b</t>
  </si>
  <si>
    <t>Stavební přípomoce pro profese (ZTI,PZ,VZT,ÚT,MaR,EL)</t>
  </si>
  <si>
    <t>celkem pol. 53b</t>
  </si>
  <si>
    <t>342 27-2323</t>
  </si>
  <si>
    <t xml:space="preserve"> 342 27-2523</t>
  </si>
  <si>
    <t>317 14-1227</t>
  </si>
  <si>
    <t>314 14-2221</t>
  </si>
  <si>
    <t>. pro Ytong systém</t>
  </si>
  <si>
    <t>.ostatní</t>
  </si>
  <si>
    <t>317 94-4321</t>
  </si>
  <si>
    <t>pol 2</t>
  </si>
  <si>
    <t>pol 3</t>
  </si>
  <si>
    <t>pol 4</t>
  </si>
  <si>
    <t>pol 5</t>
  </si>
  <si>
    <t>pol 6</t>
  </si>
  <si>
    <t>pol 7</t>
  </si>
  <si>
    <t>pol 11</t>
  </si>
  <si>
    <t>pol 17</t>
  </si>
  <si>
    <t>632 45-0121</t>
  </si>
  <si>
    <t>pol 37</t>
  </si>
  <si>
    <t>pol 42</t>
  </si>
  <si>
    <t>pol 43</t>
  </si>
  <si>
    <t>pol 44</t>
  </si>
  <si>
    <t>pol 45</t>
  </si>
  <si>
    <t>766 66-0001</t>
  </si>
  <si>
    <t>766 66-0002</t>
  </si>
  <si>
    <t>766 66-0003</t>
  </si>
  <si>
    <t>pol 89</t>
  </si>
  <si>
    <t xml:space="preserve">pol 90 </t>
  </si>
  <si>
    <t>pol 91</t>
  </si>
  <si>
    <t>pol 92</t>
  </si>
  <si>
    <t>pol 93</t>
  </si>
  <si>
    <t>pol 94</t>
  </si>
  <si>
    <t>pol 95</t>
  </si>
  <si>
    <t>č.pol</t>
  </si>
  <si>
    <t>106.1</t>
  </si>
  <si>
    <t>106.2</t>
  </si>
  <si>
    <t>106.3</t>
  </si>
  <si>
    <t>106.4</t>
  </si>
  <si>
    <t>106.5</t>
  </si>
  <si>
    <t>106.6</t>
  </si>
  <si>
    <t>106.7</t>
  </si>
  <si>
    <t>106.8</t>
  </si>
  <si>
    <t>106.9</t>
  </si>
  <si>
    <t>106.10</t>
  </si>
  <si>
    <t>106.11</t>
  </si>
  <si>
    <t>106.12</t>
  </si>
  <si>
    <t>106.13</t>
  </si>
  <si>
    <t>106.14</t>
  </si>
  <si>
    <t>106.15</t>
  </si>
  <si>
    <t>106.16</t>
  </si>
  <si>
    <t>970 23-1171</t>
  </si>
  <si>
    <t>725 21-9000</t>
  </si>
  <si>
    <t>Dmtž technologie stávajícího lapolu</t>
  </si>
  <si>
    <t>968 06-2247</t>
  </si>
  <si>
    <t>Vybourání drěv rámu oken pevných vč žaluzií přes 4 m2</t>
  </si>
  <si>
    <t>620 47-1113</t>
  </si>
  <si>
    <t>Vnější omítka zatřená tl 3 mm</t>
  </si>
  <si>
    <t>620 41-1135</t>
  </si>
  <si>
    <t>Nátěr na vnější omítku</t>
  </si>
  <si>
    <t>950 90-0001</t>
  </si>
  <si>
    <t>766 66-2132</t>
  </si>
  <si>
    <t>8</t>
  </si>
  <si>
    <t>6112013 R</t>
  </si>
  <si>
    <t>6112014 R</t>
  </si>
  <si>
    <t>6112015 R</t>
  </si>
  <si>
    <t>6112016 R</t>
  </si>
  <si>
    <t>6112017 R</t>
  </si>
  <si>
    <t>6112018 R</t>
  </si>
  <si>
    <t>6112019 R</t>
  </si>
  <si>
    <t>59763606 R</t>
  </si>
  <si>
    <t>55331374 R</t>
  </si>
  <si>
    <t>55331373 R</t>
  </si>
  <si>
    <t>55331372 R</t>
  </si>
  <si>
    <t xml:space="preserve">55331371 R </t>
  </si>
  <si>
    <t>970 23-1171 R</t>
  </si>
  <si>
    <t>II. Rozdílné  číslování položek v tištěných cenících 2007 a v programech</t>
  </si>
  <si>
    <t>s datovou základnou URS 2015</t>
  </si>
  <si>
    <t>URS 2007</t>
  </si>
  <si>
    <t>pol 86</t>
  </si>
  <si>
    <t>pol 87</t>
  </si>
  <si>
    <t>pol 88</t>
  </si>
  <si>
    <t>317 27-1225</t>
  </si>
  <si>
    <t>317 14-1223</t>
  </si>
  <si>
    <t>777 61-5200 R</t>
  </si>
  <si>
    <t>59761100 R</t>
  </si>
  <si>
    <t>776 21-7210</t>
  </si>
  <si>
    <t>113 10-7123</t>
  </si>
  <si>
    <t>113 10-7141</t>
  </si>
  <si>
    <t xml:space="preserve">Odstranění podkladů v ploše z kameniva hrubého drceného </t>
  </si>
  <si>
    <t>o tl vrstvy 250 mm</t>
  </si>
  <si>
    <t>0,3*0,3*8</t>
  </si>
  <si>
    <t>Odstranění podkladů v ploše živičných o tl vrstvy 50 mm</t>
  </si>
  <si>
    <t>919 73-5111</t>
  </si>
  <si>
    <t>Řezání stávajícího  živičního krytu hl 50 mm</t>
  </si>
  <si>
    <t>0,3*4*8</t>
  </si>
  <si>
    <t>272 31-3611</t>
  </si>
  <si>
    <t>Beton prostý základ patek C 16/25</t>
  </si>
  <si>
    <t>0,3*0,3*0,3*8</t>
  </si>
  <si>
    <t>764 43-0230</t>
  </si>
  <si>
    <t>Oplechování stříšky V8 rš 400</t>
  </si>
  <si>
    <t>(1,4+0,25)*8*4,5*0,001</t>
  </si>
  <si>
    <t>slp+pat ploch ocel</t>
  </si>
  <si>
    <t>(1,4+0,25)*4,58+1,26=7,67 kg</t>
  </si>
  <si>
    <t>0,4*3,5</t>
  </si>
  <si>
    <t>0,1*0,1*0,03*7,85=0,3 kg</t>
  </si>
  <si>
    <t>(1,4+0,25)*4,58+0,03=7,59 kg</t>
  </si>
  <si>
    <t>stříška vln</t>
  </si>
  <si>
    <t>oplch</t>
  </si>
  <si>
    <t>(0,995+1,4)*2*3+(1,25+0,55)*2*2+(3,36+0,7)*2))*(0,03+0,02)*2</t>
  </si>
  <si>
    <t>0,05*4*1,4*8</t>
  </si>
  <si>
    <t>767 90-0005</t>
  </si>
  <si>
    <t>D+M Atyp ocel kce venkov boxu VZT jednotek 3210/950/2200</t>
  </si>
  <si>
    <t>kpl</t>
  </si>
  <si>
    <t>volně nedostupná, uzamykatelná Z 26</t>
  </si>
  <si>
    <t>vč provedení uzamykání jednotl částí čela konstr</t>
  </si>
  <si>
    <t>962 03-1133</t>
  </si>
  <si>
    <t>stáv lapolu</t>
  </si>
  <si>
    <t>Bourání přízdívek stěn z cihel pálených tl 150 mm uvnitř vany</t>
  </si>
  <si>
    <t>řezáním plamenem V16</t>
  </si>
  <si>
    <t>Oplechování parapetu rš 660 z Pz V17</t>
  </si>
  <si>
    <t>Okno plast otevíravé a sklap 1050/1270 V11</t>
  </si>
  <si>
    <t xml:space="preserve">Dmtž stáv plast vany rozřezáním  </t>
  </si>
  <si>
    <r>
      <t>Rozpis pol 73</t>
    </r>
    <r>
      <rPr>
        <sz val="9"/>
        <rFont val="Arial CE"/>
        <family val="0"/>
      </rPr>
      <t xml:space="preserve"> výkres 02,04</t>
    </r>
  </si>
  <si>
    <t>(2,6+2)*2*2,15</t>
  </si>
  <si>
    <t>Dmtž kovového poklopu vč rámu</t>
  </si>
  <si>
    <t>celkem pol. 73</t>
  </si>
  <si>
    <t>kg</t>
  </si>
  <si>
    <t>968 03-0000 R</t>
  </si>
  <si>
    <t>73.1</t>
  </si>
  <si>
    <t>73.2</t>
  </si>
  <si>
    <t>974 03-1164</t>
  </si>
  <si>
    <t>Vysekání rýh hl do 150mm a š do 150 mm</t>
  </si>
  <si>
    <t>974 03-1142</t>
  </si>
  <si>
    <t>612 40-3399</t>
  </si>
  <si>
    <t>Vysekání rýh hl do 70mm a š do 70 mm</t>
  </si>
  <si>
    <t>ÚT</t>
  </si>
  <si>
    <t>EL</t>
  </si>
  <si>
    <t>GASTRO</t>
  </si>
  <si>
    <t>VZT, MaR</t>
  </si>
  <si>
    <t>(4,7+2,19+4,27)*4</t>
  </si>
  <si>
    <t>(3,8+9,78+9,81+9,83+4,18+1,64+6,95+3,29+5,65+2,43)</t>
  </si>
  <si>
    <t>(5,72+6,08)*2</t>
  </si>
  <si>
    <t>(3,8+9,78+9,81+9,83+4,18+1,64+6,95+3,29+5,65+2,43)*2</t>
  </si>
  <si>
    <t>(5,72+6,08)</t>
  </si>
  <si>
    <t>(4,7+2,19+4,27)*2</t>
  </si>
  <si>
    <t>274,44*0,07+91,48*0,15</t>
  </si>
  <si>
    <t>53b.1</t>
  </si>
  <si>
    <t>53b.2</t>
  </si>
  <si>
    <t>53b.3</t>
  </si>
  <si>
    <t>Hrubá výplň rýh ve stěnách maltou o jakékoliv šířce</t>
  </si>
  <si>
    <t>53b</t>
  </si>
  <si>
    <t>955 90-0003</t>
  </si>
  <si>
    <t>Mtž a dmtž provizórní prachotěsné dělící příčky s dveřmi</t>
  </si>
  <si>
    <t>53a</t>
  </si>
  <si>
    <t>954 90-0002</t>
  </si>
  <si>
    <t>Plentování VZT potrubí 900/350</t>
  </si>
  <si>
    <t>766 12-1220</t>
  </si>
  <si>
    <t>Montáž dř stěn plných s výplní překližkou do 3,5</t>
  </si>
  <si>
    <t>766 68-1114</t>
  </si>
  <si>
    <t>Montáž dř zárubní rámových pro dveře 900/2000</t>
  </si>
  <si>
    <t>Hranoly řezivo jehlič do 120 cm2</t>
  </si>
  <si>
    <t>Dmtž dř stěn plných s výplní překližkou do 3,5</t>
  </si>
  <si>
    <t>762 11-1811</t>
  </si>
  <si>
    <t>Rozpis pol 53</t>
  </si>
  <si>
    <t>Rozpis pol 53a</t>
  </si>
  <si>
    <t>Stavební přípomoce pro profese (ZTI, PZ, VZT, ÚT, MaR, EL)</t>
  </si>
  <si>
    <t>6,6*3,3</t>
  </si>
  <si>
    <t>celkem pol. 53</t>
  </si>
  <si>
    <t>(6,6*3+3,3*4)*0,1*0,1</t>
  </si>
  <si>
    <t>6,6*3,3-0,9*2</t>
  </si>
  <si>
    <t>Desky HOBRA dřevovláknité tl 15 mm</t>
  </si>
  <si>
    <t>celkem pol. 53a</t>
  </si>
  <si>
    <t>Dveře laminované jednokř plné 90/2000 zámek doz</t>
  </si>
  <si>
    <t>53.1</t>
  </si>
  <si>
    <t>53.2</t>
  </si>
  <si>
    <t>53.3</t>
  </si>
  <si>
    <t>53.4</t>
  </si>
  <si>
    <t>53.5</t>
  </si>
  <si>
    <t>53.6</t>
  </si>
  <si>
    <t>53a.1</t>
  </si>
  <si>
    <t>(0,9+0,35)*1</t>
  </si>
  <si>
    <t>Plentování VZT z desek jednoduchých 12,5 mm V19</t>
  </si>
  <si>
    <t>767 90-0010</t>
  </si>
  <si>
    <t>Demontáž stávajícího okna, osazení a nátěr mřízek VZT do okenního otvoru  2x 1350/680 (dodávka VZT), osazení okna s rámem 1200/1600 V11, úprava okenní mříže V16, nové oplechování V17</t>
  </si>
  <si>
    <t>URS 2015</t>
  </si>
  <si>
    <t>14564060R</t>
  </si>
  <si>
    <t>14562036R</t>
  </si>
  <si>
    <t>15484123R</t>
  </si>
  <si>
    <t>13756570R</t>
  </si>
  <si>
    <t>641 94-1312</t>
  </si>
  <si>
    <t>61140017R</t>
  </si>
  <si>
    <t>763 16-4551</t>
  </si>
  <si>
    <t>767 99-6801R</t>
  </si>
  <si>
    <t>Jakl 50/50/3</t>
  </si>
  <si>
    <t>Část MaR</t>
  </si>
  <si>
    <t>Rozpis pol. protipožární ucpávky</t>
  </si>
  <si>
    <t>protipožární ucpávky kabelových prostupů</t>
  </si>
  <si>
    <t>Příloha č.2</t>
  </si>
  <si>
    <t xml:space="preserve">položky označované jako "R" položky, </t>
  </si>
  <si>
    <t xml:space="preserve">III.Upřesnění položek 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</si>
</sst>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"/>
    <numFmt numFmtId="187" formatCode="_-* #,##0.000000\ _K_č_-;\-* #,##0.000000\ _K_č_-;_-* &quot;-&quot;??????\ _K_č_-;_-@_-"/>
    <numFmt numFmtId="188" formatCode="_-* #,##0.00000\ _K_č_-;\-* #,##0.00000\ _K_č_-;_-* &quot;-&quot;?????\ _K_č_-;_-@_-"/>
    <numFmt numFmtId="189" formatCode="#,##0\ &quot;Kč&quot;"/>
    <numFmt numFmtId="190" formatCode="_-* #,##0.00\ [$Kč-405]_-;\-* #,##0.00\ [$Kč-405]_-;_-* &quot;-&quot;??\ [$Kč-405]_-;_-@_-"/>
    <numFmt numFmtId="191" formatCode="0_\\k\s"/>
    <numFmt numFmtId="192" formatCode="#,##0.0"/>
    <numFmt numFmtId="193" formatCode="#,##0.\-"/>
    <numFmt numFmtId="194" formatCode="_-* #,##0.000\ _K_č_-;\-* #,##0.000\ _K_č_-;_-* &quot;-&quot;???\ _K_č_-;_-@_-"/>
    <numFmt numFmtId="195" formatCode="#,##0.000_ ;\-#,##0.000\ "/>
    <numFmt numFmtId="196" formatCode="#,##0.00000_ ;\-#,##0.00000\ "/>
    <numFmt numFmtId="197" formatCode="[$-405]d\.\ mmmm\ yyyy"/>
    <numFmt numFmtId="198" formatCode="#,##0_ ;\-#,##0\ "/>
    <numFmt numFmtId="199" formatCode="#,##0.00\ &quot;Kč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0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8"/>
      <name val="Arial CE"/>
      <family val="0"/>
    </font>
    <font>
      <sz val="10"/>
      <name val="Arial Narrow"/>
      <family val="2"/>
    </font>
    <font>
      <b/>
      <sz val="9"/>
      <name val="Arial CE"/>
      <family val="0"/>
    </font>
    <font>
      <i/>
      <sz val="9"/>
      <name val="Arial CE"/>
      <family val="0"/>
    </font>
    <font>
      <b/>
      <sz val="9"/>
      <color indexed="8"/>
      <name val="Arial CE"/>
      <family val="0"/>
    </font>
    <font>
      <b/>
      <sz val="10"/>
      <color indexed="10"/>
      <name val="Arial CE"/>
      <family val="0"/>
    </font>
    <font>
      <b/>
      <i/>
      <sz val="9"/>
      <color indexed="8"/>
      <name val="Arial"/>
      <family val="2"/>
    </font>
    <font>
      <b/>
      <i/>
      <sz val="10"/>
      <color indexed="5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Border="0" applyAlignment="0">
      <protection/>
    </xf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19" borderId="9" applyNumberFormat="0" applyAlignment="0" applyProtection="0"/>
    <xf numFmtId="0" fontId="42" fillId="19" borderId="10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3" fontId="7" fillId="24" borderId="0" xfId="0" applyNumberFormat="1" applyFont="1" applyFill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3" fontId="7" fillId="0" borderId="0" xfId="0" applyNumberFormat="1" applyFont="1" applyAlignment="1">
      <alignment horizontal="center"/>
    </xf>
    <xf numFmtId="43" fontId="7" fillId="19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3" fontId="7" fillId="0" borderId="11" xfId="0" applyNumberFormat="1" applyFont="1" applyBorder="1" applyAlignment="1">
      <alignment/>
    </xf>
    <xf numFmtId="43" fontId="7" fillId="19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43" fontId="7" fillId="19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8" fontId="7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17" borderId="12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9" fontId="4" fillId="17" borderId="15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/>
    </xf>
    <xf numFmtId="0" fontId="13" fillId="0" borderId="0" xfId="0" applyFont="1" applyAlignment="1">
      <alignment/>
    </xf>
    <xf numFmtId="43" fontId="7" fillId="0" borderId="0" xfId="0" applyNumberFormat="1" applyFont="1" applyAlignment="1">
      <alignment horizontal="left"/>
    </xf>
    <xf numFmtId="188" fontId="7" fillId="24" borderId="0" xfId="0" applyNumberFormat="1" applyFont="1" applyFill="1" applyAlignment="1">
      <alignment/>
    </xf>
    <xf numFmtId="188" fontId="7" fillId="0" borderId="0" xfId="0" applyNumberFormat="1" applyFont="1" applyBorder="1" applyAlignment="1">
      <alignment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0" applyNumberFormat="1" applyFont="1" applyFill="1" applyBorder="1" applyAlignment="1">
      <alignment horizontal="left"/>
    </xf>
    <xf numFmtId="43" fontId="7" fillId="0" borderId="11" xfId="0" applyNumberFormat="1" applyFont="1" applyBorder="1" applyAlignment="1">
      <alignment horizontal="left"/>
    </xf>
    <xf numFmtId="43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188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188" fontId="1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43" fontId="14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43" fontId="8" fillId="2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17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7" fillId="24" borderId="0" xfId="0" applyNumberFormat="1" applyFont="1" applyFill="1" applyAlignment="1">
      <alignment horizontal="left"/>
    </xf>
    <xf numFmtId="43" fontId="7" fillId="24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43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24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43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4" fontId="14" fillId="0" borderId="0" xfId="0" applyNumberFormat="1" applyFont="1" applyAlignment="1">
      <alignment horizontal="left"/>
    </xf>
    <xf numFmtId="43" fontId="1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43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3" fontId="8" fillId="0" borderId="0" xfId="0" applyNumberFormat="1" applyFont="1" applyBorder="1" applyAlignment="1">
      <alignment horizontal="center"/>
    </xf>
    <xf numFmtId="188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43" fontId="23" fillId="0" borderId="0" xfId="0" applyNumberFormat="1" applyFont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NumberFormat="1" applyFont="1" applyAlignment="1" applyProtection="1">
      <alignment/>
      <protection hidden="1"/>
    </xf>
    <xf numFmtId="49" fontId="23" fillId="0" borderId="0" xfId="0" applyNumberFormat="1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43" fontId="23" fillId="0" borderId="0" xfId="0" applyNumberFormat="1" applyFont="1" applyAlignment="1" applyProtection="1">
      <alignment/>
      <protection hidden="1"/>
    </xf>
    <xf numFmtId="43" fontId="23" fillId="19" borderId="0" xfId="0" applyNumberFormat="1" applyFont="1" applyFill="1" applyAlignment="1" applyProtection="1">
      <alignment/>
      <protection hidden="1"/>
    </xf>
    <xf numFmtId="188" fontId="23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3" fillId="0" borderId="11" xfId="0" applyFont="1" applyFill="1" applyBorder="1" applyAlignment="1" applyProtection="1">
      <alignment horizontal="right"/>
      <protection hidden="1"/>
    </xf>
    <xf numFmtId="0" fontId="23" fillId="0" borderId="11" xfId="0" applyFont="1" applyBorder="1" applyAlignment="1" applyProtection="1">
      <alignment/>
      <protection hidden="1"/>
    </xf>
    <xf numFmtId="0" fontId="23" fillId="0" borderId="11" xfId="0" applyNumberFormat="1" applyFont="1" applyBorder="1" applyAlignment="1" applyProtection="1">
      <alignment/>
      <protection hidden="1"/>
    </xf>
    <xf numFmtId="49" fontId="23" fillId="0" borderId="11" xfId="0" applyNumberFormat="1" applyFont="1" applyBorder="1" applyAlignment="1" applyProtection="1">
      <alignment/>
      <protection hidden="1"/>
    </xf>
    <xf numFmtId="43" fontId="23" fillId="0" borderId="11" xfId="0" applyNumberFormat="1" applyFont="1" applyBorder="1" applyAlignment="1" applyProtection="1">
      <alignment horizontal="left"/>
      <protection hidden="1"/>
    </xf>
    <xf numFmtId="0" fontId="23" fillId="0" borderId="11" xfId="0" applyFont="1" applyBorder="1" applyAlignment="1" applyProtection="1">
      <alignment horizontal="center"/>
      <protection hidden="1"/>
    </xf>
    <xf numFmtId="43" fontId="23" fillId="0" borderId="11" xfId="0" applyNumberFormat="1" applyFont="1" applyBorder="1" applyAlignment="1" applyProtection="1">
      <alignment/>
      <protection hidden="1"/>
    </xf>
    <xf numFmtId="43" fontId="23" fillId="19" borderId="11" xfId="0" applyNumberFormat="1" applyFont="1" applyFill="1" applyBorder="1" applyAlignment="1" applyProtection="1">
      <alignment/>
      <protection hidden="1"/>
    </xf>
    <xf numFmtId="0" fontId="8" fillId="0" borderId="11" xfId="0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/>
    </xf>
    <xf numFmtId="43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3" fontId="8" fillId="0" borderId="11" xfId="0" applyNumberFormat="1" applyFont="1" applyBorder="1" applyAlignment="1">
      <alignment/>
    </xf>
    <xf numFmtId="43" fontId="8" fillId="19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19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4" fillId="0" borderId="0" xfId="0" applyNumberFormat="1" applyFont="1" applyAlignment="1">
      <alignment horizontal="left"/>
    </xf>
    <xf numFmtId="43" fontId="8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3" fontId="14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0" fontId="14" fillId="24" borderId="0" xfId="0" applyFont="1" applyFill="1" applyAlignment="1">
      <alignment horizontal="left"/>
    </xf>
    <xf numFmtId="2" fontId="14" fillId="24" borderId="0" xfId="0" applyNumberFormat="1" applyFont="1" applyFill="1" applyAlignment="1">
      <alignment horizontal="left"/>
    </xf>
    <xf numFmtId="43" fontId="14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3" fontId="14" fillId="24" borderId="0" xfId="0" applyNumberFormat="1" applyFont="1" applyFill="1" applyAlignment="1">
      <alignment horizontal="left"/>
    </xf>
    <xf numFmtId="49" fontId="14" fillId="24" borderId="0" xfId="0" applyNumberFormat="1" applyFont="1" applyFill="1" applyAlignment="1">
      <alignment/>
    </xf>
    <xf numFmtId="0" fontId="14" fillId="24" borderId="0" xfId="0" applyFont="1" applyFill="1" applyAlignment="1">
      <alignment horizontal="center"/>
    </xf>
    <xf numFmtId="0" fontId="14" fillId="24" borderId="0" xfId="0" applyFont="1" applyFill="1" applyAlignment="1">
      <alignment/>
    </xf>
    <xf numFmtId="43" fontId="19" fillId="0" borderId="0" xfId="0" applyNumberFormat="1" applyFont="1" applyAlignment="1">
      <alignment horizontal="left"/>
    </xf>
    <xf numFmtId="188" fontId="23" fillId="0" borderId="0" xfId="0" applyNumberFormat="1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11" xfId="0" applyFont="1" applyFill="1" applyBorder="1" applyAlignment="1" applyProtection="1">
      <alignment horizontal="right" vertical="top"/>
      <protection hidden="1"/>
    </xf>
    <xf numFmtId="0" fontId="23" fillId="0" borderId="11" xfId="0" applyFont="1" applyBorder="1" applyAlignment="1" applyProtection="1">
      <alignment vertical="top"/>
      <protection hidden="1"/>
    </xf>
    <xf numFmtId="0" fontId="23" fillId="0" borderId="11" xfId="0" applyNumberFormat="1" applyFont="1" applyBorder="1" applyAlignment="1" applyProtection="1">
      <alignment vertical="top"/>
      <protection hidden="1"/>
    </xf>
    <xf numFmtId="49" fontId="23" fillId="0" borderId="11" xfId="0" applyNumberFormat="1" applyFont="1" applyBorder="1" applyAlignment="1" applyProtection="1">
      <alignment vertical="top" wrapText="1"/>
      <protection hidden="1"/>
    </xf>
    <xf numFmtId="43" fontId="23" fillId="0" borderId="11" xfId="0" applyNumberFormat="1" applyFont="1" applyBorder="1" applyAlignment="1" applyProtection="1">
      <alignment horizontal="left" vertical="top"/>
      <protection hidden="1"/>
    </xf>
    <xf numFmtId="0" fontId="23" fillId="0" borderId="11" xfId="0" applyFont="1" applyBorder="1" applyAlignment="1" applyProtection="1">
      <alignment horizontal="center" vertical="top"/>
      <protection hidden="1"/>
    </xf>
    <xf numFmtId="43" fontId="23" fillId="0" borderId="11" xfId="0" applyNumberFormat="1" applyFont="1" applyBorder="1" applyAlignment="1" applyProtection="1">
      <alignment vertical="top"/>
      <protection hidden="1"/>
    </xf>
    <xf numFmtId="43" fontId="23" fillId="19" borderId="11" xfId="0" applyNumberFormat="1" applyFont="1" applyFill="1" applyBorder="1" applyAlignment="1" applyProtection="1">
      <alignment vertical="top"/>
      <protection hidden="1"/>
    </xf>
    <xf numFmtId="0" fontId="8" fillId="0" borderId="11" xfId="0" applyFont="1" applyBorder="1" applyAlignment="1">
      <alignment/>
    </xf>
    <xf numFmtId="0" fontId="8" fillId="0" borderId="11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4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horizontal="left"/>
    </xf>
    <xf numFmtId="0" fontId="14" fillId="0" borderId="0" xfId="0" applyFont="1" applyAlignment="1">
      <alignment/>
    </xf>
    <xf numFmtId="0" fontId="44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ROW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view="pageBreakPreview" zoomScaleSheetLayoutView="100" zoomScalePageLayoutView="0" workbookViewId="0" topLeftCell="A92">
      <selection activeCell="O155" sqref="O155"/>
    </sheetView>
  </sheetViews>
  <sheetFormatPr defaultColWidth="9.00390625" defaultRowHeight="12.75"/>
  <cols>
    <col min="1" max="1" width="9.125" style="94" customWidth="1"/>
    <col min="2" max="2" width="14.875" style="71" customWidth="1"/>
    <col min="3" max="4" width="0" style="71" hidden="1" customWidth="1"/>
    <col min="5" max="5" width="50.625" style="71" bestFit="1" customWidth="1"/>
    <col min="6" max="6" width="10.875" style="80" bestFit="1" customWidth="1"/>
    <col min="7" max="7" width="9.125" style="70" customWidth="1"/>
    <col min="8" max="8" width="11.375" style="24" bestFit="1" customWidth="1"/>
    <col min="9" max="11" width="0" style="24" hidden="1" customWidth="1"/>
    <col min="12" max="12" width="12.25390625" style="0" customWidth="1"/>
  </cols>
  <sheetData>
    <row r="1" spans="1:12" s="26" customFormat="1" ht="12.75">
      <c r="A1" s="62"/>
      <c r="B1" s="37" t="s">
        <v>95</v>
      </c>
      <c r="C1" s="5"/>
      <c r="D1" s="5"/>
      <c r="E1" s="6"/>
      <c r="F1" s="50"/>
      <c r="G1" s="33"/>
      <c r="H1" s="3"/>
      <c r="I1" s="8"/>
      <c r="J1" s="8"/>
      <c r="K1" s="3"/>
      <c r="L1" s="59"/>
    </row>
    <row r="2" spans="1:12" s="26" customFormat="1" ht="13.5" thickBot="1">
      <c r="A2" s="62"/>
      <c r="B2" s="4"/>
      <c r="C2" s="5"/>
      <c r="D2" s="5"/>
      <c r="E2" s="6"/>
      <c r="F2" s="50"/>
      <c r="G2" s="33"/>
      <c r="H2" s="3"/>
      <c r="I2" s="8"/>
      <c r="J2" s="8"/>
      <c r="K2" s="3"/>
      <c r="L2" s="59"/>
    </row>
    <row r="3" spans="1:12" s="28" customFormat="1" ht="30.75" customHeight="1" thickBot="1" thickTop="1">
      <c r="A3" s="47" t="s">
        <v>87</v>
      </c>
      <c r="B3" s="38"/>
      <c r="C3" s="39"/>
      <c r="D3" s="1"/>
      <c r="E3" s="40"/>
      <c r="F3" s="53"/>
      <c r="G3" s="41"/>
      <c r="H3" s="64"/>
      <c r="I3" s="42"/>
      <c r="J3" s="42"/>
      <c r="K3" s="42"/>
      <c r="L3" s="43"/>
    </row>
    <row r="4" spans="1:12" s="29" customFormat="1" ht="13.5" thickTop="1">
      <c r="A4" s="92"/>
      <c r="B4" s="9" t="s">
        <v>88</v>
      </c>
      <c r="C4" s="48"/>
      <c r="D4" s="9"/>
      <c r="E4" s="44"/>
      <c r="F4" s="54"/>
      <c r="G4" s="45"/>
      <c r="H4" s="65"/>
      <c r="I4" s="44"/>
      <c r="J4" s="44"/>
      <c r="K4" s="44"/>
      <c r="L4" s="61"/>
    </row>
    <row r="5" spans="1:12" s="27" customFormat="1" ht="12.75">
      <c r="A5" s="114"/>
      <c r="B5" s="15"/>
      <c r="C5" s="15"/>
      <c r="D5" s="16"/>
      <c r="E5" s="16"/>
      <c r="F5" s="115"/>
      <c r="G5" s="17"/>
      <c r="H5" s="18"/>
      <c r="I5" s="18"/>
      <c r="J5" s="19"/>
      <c r="K5" s="19"/>
      <c r="L5" s="52"/>
    </row>
    <row r="6" spans="1:12" s="27" customFormat="1" ht="12.75">
      <c r="A6" s="114"/>
      <c r="B6" s="15"/>
      <c r="C6" s="16"/>
      <c r="D6" s="16"/>
      <c r="E6" s="116"/>
      <c r="F6" s="115"/>
      <c r="G6" s="35"/>
      <c r="H6" s="18"/>
      <c r="I6" s="19"/>
      <c r="J6" s="19"/>
      <c r="K6" s="18"/>
      <c r="L6" s="52"/>
    </row>
    <row r="7" spans="1:12" s="58" customFormat="1" ht="15.75">
      <c r="A7" s="93"/>
      <c r="B7" s="66"/>
      <c r="C7" s="66"/>
      <c r="D7" s="57"/>
      <c r="E7" s="87" t="s">
        <v>98</v>
      </c>
      <c r="F7" s="17"/>
      <c r="G7" s="17"/>
      <c r="H7" s="18"/>
      <c r="I7" s="18"/>
      <c r="J7" s="19"/>
      <c r="K7" s="19"/>
      <c r="L7" s="52"/>
    </row>
    <row r="8" spans="1:12" s="58" customFormat="1" ht="12.75">
      <c r="A8" s="93"/>
      <c r="B8" s="66"/>
      <c r="C8" s="66"/>
      <c r="D8" s="57"/>
      <c r="E8" s="57"/>
      <c r="F8" s="17"/>
      <c r="G8" s="17"/>
      <c r="H8" s="18"/>
      <c r="I8" s="18"/>
      <c r="J8" s="19"/>
      <c r="K8" s="19"/>
      <c r="L8" s="52"/>
    </row>
    <row r="9" spans="1:12" s="58" customFormat="1" ht="12.75">
      <c r="A9" s="93"/>
      <c r="B9" s="86" t="s">
        <v>99</v>
      </c>
      <c r="C9" s="66"/>
      <c r="D9" s="57"/>
      <c r="E9" s="57"/>
      <c r="F9" s="17"/>
      <c r="G9" s="17"/>
      <c r="H9" s="18"/>
      <c r="I9" s="18"/>
      <c r="J9" s="19"/>
      <c r="K9" s="19"/>
      <c r="L9" s="52"/>
    </row>
    <row r="10" spans="1:12" s="58" customFormat="1" ht="12.75">
      <c r="A10" s="93"/>
      <c r="B10" s="86"/>
      <c r="C10" s="66"/>
      <c r="D10" s="57"/>
      <c r="E10" s="57"/>
      <c r="F10" s="17"/>
      <c r="G10" s="17"/>
      <c r="H10" s="18"/>
      <c r="I10" s="18"/>
      <c r="J10" s="19"/>
      <c r="K10" s="19"/>
      <c r="L10" s="52"/>
    </row>
    <row r="11" spans="1:12" s="153" customFormat="1" ht="12.75">
      <c r="A11" s="117">
        <v>106</v>
      </c>
      <c r="B11" s="148" t="s">
        <v>212</v>
      </c>
      <c r="C11" s="148"/>
      <c r="D11" s="149"/>
      <c r="E11" s="149" t="s">
        <v>213</v>
      </c>
      <c r="F11" s="56"/>
      <c r="G11" s="118" t="s">
        <v>214</v>
      </c>
      <c r="H11" s="150">
        <v>1</v>
      </c>
      <c r="I11" s="150"/>
      <c r="J11" s="151"/>
      <c r="K11" s="151"/>
      <c r="L11" s="152"/>
    </row>
    <row r="12" spans="1:12" s="153" customFormat="1" ht="12.75">
      <c r="A12" s="140"/>
      <c r="B12" s="183"/>
      <c r="C12" s="184"/>
      <c r="D12" s="184"/>
      <c r="E12" s="143" t="s">
        <v>215</v>
      </c>
      <c r="F12" s="144"/>
      <c r="G12" s="145"/>
      <c r="H12" s="146"/>
      <c r="I12" s="147"/>
      <c r="J12" s="147"/>
      <c r="K12" s="146"/>
      <c r="L12" s="152"/>
    </row>
    <row r="13" spans="1:12" s="153" customFormat="1" ht="12.75">
      <c r="A13" s="117"/>
      <c r="B13" s="148"/>
      <c r="C13" s="149"/>
      <c r="D13" s="149"/>
      <c r="E13" s="154"/>
      <c r="F13" s="56"/>
      <c r="G13" s="155"/>
      <c r="H13" s="150"/>
      <c r="I13" s="151"/>
      <c r="J13" s="151"/>
      <c r="K13" s="150"/>
      <c r="L13" s="152"/>
    </row>
    <row r="14" ht="12.75">
      <c r="E14" s="74" t="s">
        <v>32</v>
      </c>
    </row>
    <row r="15" spans="1:12" s="9" customFormat="1" ht="12.75">
      <c r="A15" s="95" t="s">
        <v>135</v>
      </c>
      <c r="B15" s="10" t="s">
        <v>78</v>
      </c>
      <c r="C15" s="11"/>
      <c r="D15" s="11"/>
      <c r="E15" s="12" t="s">
        <v>79</v>
      </c>
      <c r="F15" s="55"/>
      <c r="G15" s="34" t="s">
        <v>80</v>
      </c>
      <c r="H15" s="13" t="s">
        <v>81</v>
      </c>
      <c r="I15" s="14"/>
      <c r="J15" s="14"/>
      <c r="K15" s="13"/>
      <c r="L15" s="22"/>
    </row>
    <row r="16" spans="1:11" s="106" customFormat="1" ht="12">
      <c r="A16" s="100" t="s">
        <v>136</v>
      </c>
      <c r="B16" s="101" t="s">
        <v>188</v>
      </c>
      <c r="C16" s="101"/>
      <c r="D16" s="101"/>
      <c r="E16" s="101" t="s">
        <v>190</v>
      </c>
      <c r="F16" s="103">
        <v>0.72</v>
      </c>
      <c r="G16" s="104" t="s">
        <v>76</v>
      </c>
      <c r="H16" s="105">
        <v>0.72</v>
      </c>
      <c r="I16" s="105"/>
      <c r="J16" s="105"/>
      <c r="K16" s="105"/>
    </row>
    <row r="17" spans="1:12" s="4" customFormat="1" ht="12">
      <c r="A17" s="97"/>
      <c r="B17" s="76"/>
      <c r="C17" s="75"/>
      <c r="D17" s="75"/>
      <c r="E17" s="32" t="s">
        <v>191</v>
      </c>
      <c r="F17" s="50"/>
      <c r="G17" s="33"/>
      <c r="H17" s="3"/>
      <c r="I17" s="8"/>
      <c r="J17" s="8"/>
      <c r="K17" s="3"/>
      <c r="L17" s="59"/>
    </row>
    <row r="18" spans="1:12" s="4" customFormat="1" ht="12">
      <c r="A18" s="97"/>
      <c r="B18" s="76"/>
      <c r="C18" s="75"/>
      <c r="D18" s="75"/>
      <c r="E18" s="32" t="s">
        <v>192</v>
      </c>
      <c r="F18" s="50">
        <f>0.3*0.3*8</f>
        <v>0.72</v>
      </c>
      <c r="G18" s="33"/>
      <c r="H18" s="3"/>
      <c r="I18" s="8"/>
      <c r="J18" s="8"/>
      <c r="K18" s="3"/>
      <c r="L18" s="59"/>
    </row>
    <row r="19" spans="1:11" s="106" customFormat="1" ht="12">
      <c r="A19" s="100" t="s">
        <v>137</v>
      </c>
      <c r="B19" s="101" t="s">
        <v>189</v>
      </c>
      <c r="C19" s="101"/>
      <c r="D19" s="101"/>
      <c r="E19" s="101" t="s">
        <v>193</v>
      </c>
      <c r="F19" s="103">
        <v>0.72</v>
      </c>
      <c r="G19" s="104" t="s">
        <v>76</v>
      </c>
      <c r="H19" s="105">
        <v>0.72</v>
      </c>
      <c r="I19" s="105"/>
      <c r="J19" s="105"/>
      <c r="K19" s="105"/>
    </row>
    <row r="20" spans="1:12" s="158" customFormat="1" ht="12.75">
      <c r="A20" s="156" t="s">
        <v>138</v>
      </c>
      <c r="B20" s="20" t="s">
        <v>194</v>
      </c>
      <c r="C20" s="157"/>
      <c r="D20" s="157"/>
      <c r="E20" s="6" t="s">
        <v>195</v>
      </c>
      <c r="F20" s="50">
        <v>9.6</v>
      </c>
      <c r="G20" s="33" t="s">
        <v>74</v>
      </c>
      <c r="H20" s="3">
        <v>9.6</v>
      </c>
      <c r="I20" s="8"/>
      <c r="J20" s="8"/>
      <c r="K20" s="3"/>
      <c r="L20" s="31"/>
    </row>
    <row r="21" spans="1:11" s="106" customFormat="1" ht="12">
      <c r="A21" s="100"/>
      <c r="B21" s="101"/>
      <c r="C21" s="101"/>
      <c r="D21" s="101"/>
      <c r="E21" s="159" t="s">
        <v>196</v>
      </c>
      <c r="F21" s="108">
        <f>0.3*4*8</f>
        <v>9.6</v>
      </c>
      <c r="G21" s="104"/>
      <c r="H21" s="105"/>
      <c r="I21" s="105"/>
      <c r="J21" s="105"/>
      <c r="K21" s="105"/>
    </row>
    <row r="22" spans="1:12" s="4" customFormat="1" ht="12">
      <c r="A22" s="97" t="s">
        <v>139</v>
      </c>
      <c r="B22" s="76" t="s">
        <v>197</v>
      </c>
      <c r="C22" s="75"/>
      <c r="D22" s="75"/>
      <c r="E22" s="32" t="s">
        <v>198</v>
      </c>
      <c r="F22" s="160">
        <v>0.22</v>
      </c>
      <c r="G22" s="33" t="s">
        <v>82</v>
      </c>
      <c r="H22" s="3">
        <v>0.22</v>
      </c>
      <c r="I22" s="8"/>
      <c r="J22" s="8"/>
      <c r="K22" s="3"/>
      <c r="L22" s="59"/>
    </row>
    <row r="23" spans="1:12" s="4" customFormat="1" ht="12">
      <c r="A23" s="97"/>
      <c r="B23" s="60"/>
      <c r="C23" s="46"/>
      <c r="D23" s="46"/>
      <c r="E23" s="159" t="s">
        <v>199</v>
      </c>
      <c r="F23" s="108">
        <f>0.3*0.3*0.3*8</f>
        <v>0.216</v>
      </c>
      <c r="G23" s="33"/>
      <c r="H23" s="3"/>
      <c r="I23" s="8"/>
      <c r="J23" s="8"/>
      <c r="K23" s="3"/>
      <c r="L23" s="59"/>
    </row>
    <row r="24" spans="1:11" s="106" customFormat="1" ht="12" hidden="1">
      <c r="A24" s="100"/>
      <c r="B24" s="101"/>
      <c r="C24" s="101"/>
      <c r="D24" s="101"/>
      <c r="E24" s="159"/>
      <c r="F24" s="108"/>
      <c r="G24" s="104"/>
      <c r="H24" s="105"/>
      <c r="I24" s="105"/>
      <c r="J24" s="105"/>
      <c r="K24" s="105"/>
    </row>
    <row r="25" spans="1:11" s="106" customFormat="1" ht="12" hidden="1">
      <c r="A25" s="100"/>
      <c r="B25" s="101"/>
      <c r="C25" s="101"/>
      <c r="D25" s="101"/>
      <c r="E25" s="101"/>
      <c r="F25" s="103"/>
      <c r="G25" s="104"/>
      <c r="H25" s="105"/>
      <c r="I25" s="105"/>
      <c r="J25" s="105"/>
      <c r="K25" s="105"/>
    </row>
    <row r="26" spans="1:11" s="106" customFormat="1" ht="12" hidden="1">
      <c r="A26" s="100"/>
      <c r="B26" s="101"/>
      <c r="C26" s="101"/>
      <c r="D26" s="101"/>
      <c r="E26" s="159"/>
      <c r="F26" s="108"/>
      <c r="G26" s="104"/>
      <c r="H26" s="105"/>
      <c r="I26" s="105"/>
      <c r="J26" s="105"/>
      <c r="K26" s="105"/>
    </row>
    <row r="27" spans="1:12" s="4" customFormat="1" ht="12.75">
      <c r="A27" s="97" t="s">
        <v>140</v>
      </c>
      <c r="B27" s="101" t="s">
        <v>35</v>
      </c>
      <c r="C27" s="75"/>
      <c r="D27" s="75"/>
      <c r="E27" s="161" t="s">
        <v>36</v>
      </c>
      <c r="F27" s="79">
        <v>8</v>
      </c>
      <c r="G27" s="33" t="s">
        <v>75</v>
      </c>
      <c r="H27" s="3">
        <v>8</v>
      </c>
      <c r="I27" s="8"/>
      <c r="J27" s="8"/>
      <c r="K27" s="3"/>
      <c r="L27" s="59"/>
    </row>
    <row r="28" spans="1:11" s="106" customFormat="1" ht="12.75">
      <c r="A28" s="100"/>
      <c r="B28" s="101"/>
      <c r="C28" s="101"/>
      <c r="D28" s="101"/>
      <c r="E28" s="161" t="s">
        <v>37</v>
      </c>
      <c r="F28" s="162"/>
      <c r="G28" s="104"/>
      <c r="H28" s="105"/>
      <c r="I28" s="105"/>
      <c r="J28" s="105"/>
      <c r="K28" s="105"/>
    </row>
    <row r="29" spans="1:11" s="106" customFormat="1" ht="12">
      <c r="A29" s="100"/>
      <c r="B29" s="101" t="s">
        <v>64</v>
      </c>
      <c r="C29" s="101"/>
      <c r="D29" s="101"/>
      <c r="E29" s="102" t="s">
        <v>204</v>
      </c>
      <c r="F29" s="162"/>
      <c r="G29" s="104"/>
      <c r="H29" s="105"/>
      <c r="I29" s="105"/>
      <c r="J29" s="105"/>
      <c r="K29" s="105"/>
    </row>
    <row r="30" spans="1:11" s="106" customFormat="1" ht="12">
      <c r="A30" s="100"/>
      <c r="B30" s="101"/>
      <c r="C30" s="101"/>
      <c r="D30" s="101"/>
      <c r="E30" s="102" t="s">
        <v>163</v>
      </c>
      <c r="F30" s="162"/>
      <c r="G30" s="104"/>
      <c r="H30" s="105"/>
      <c r="I30" s="105"/>
      <c r="J30" s="105"/>
      <c r="K30" s="105"/>
    </row>
    <row r="31" spans="1:11" s="106" customFormat="1" ht="12">
      <c r="A31" s="100" t="s">
        <v>141</v>
      </c>
      <c r="B31" s="101">
        <v>13358469</v>
      </c>
      <c r="C31" s="101"/>
      <c r="D31" s="101"/>
      <c r="E31" s="102" t="s">
        <v>70</v>
      </c>
      <c r="F31" s="162">
        <v>0.8</v>
      </c>
      <c r="G31" s="104" t="s">
        <v>74</v>
      </c>
      <c r="H31" s="105">
        <v>0.8</v>
      </c>
      <c r="I31" s="105"/>
      <c r="J31" s="105"/>
      <c r="K31" s="105"/>
    </row>
    <row r="32" spans="1:11" s="106" customFormat="1" ht="12">
      <c r="A32" s="100"/>
      <c r="B32" s="101"/>
      <c r="C32" s="101"/>
      <c r="D32" s="101"/>
      <c r="E32" s="107" t="s">
        <v>73</v>
      </c>
      <c r="F32" s="108">
        <v>0.8</v>
      </c>
      <c r="G32" s="104"/>
      <c r="H32" s="105"/>
      <c r="I32" s="105"/>
      <c r="J32" s="105"/>
      <c r="K32" s="105"/>
    </row>
    <row r="33" spans="1:11" s="106" customFormat="1" ht="12">
      <c r="A33" s="100"/>
      <c r="B33" s="101"/>
      <c r="C33" s="101"/>
      <c r="D33" s="101"/>
      <c r="E33" s="107" t="s">
        <v>206</v>
      </c>
      <c r="F33" s="108"/>
      <c r="G33" s="104"/>
      <c r="H33" s="105"/>
      <c r="I33" s="105"/>
      <c r="J33" s="105"/>
      <c r="K33" s="105"/>
    </row>
    <row r="34" spans="1:11" s="106" customFormat="1" ht="12">
      <c r="A34" s="100" t="s">
        <v>142</v>
      </c>
      <c r="B34" s="101" t="s">
        <v>287</v>
      </c>
      <c r="C34" s="101"/>
      <c r="D34" s="101"/>
      <c r="E34" s="102" t="s">
        <v>295</v>
      </c>
      <c r="F34" s="103">
        <v>0.06</v>
      </c>
      <c r="G34" s="104" t="s">
        <v>77</v>
      </c>
      <c r="H34" s="105">
        <v>0.06</v>
      </c>
      <c r="I34" s="105"/>
      <c r="J34" s="105"/>
      <c r="K34" s="105"/>
    </row>
    <row r="35" spans="1:11" s="106" customFormat="1" ht="12">
      <c r="A35" s="100"/>
      <c r="B35" s="101"/>
      <c r="C35" s="101"/>
      <c r="D35" s="101"/>
      <c r="E35" s="159" t="s">
        <v>202</v>
      </c>
      <c r="F35" s="108">
        <f>(1.4+0.25)*8*4.5*0.001</f>
        <v>0.0594</v>
      </c>
      <c r="G35" s="104"/>
      <c r="H35" s="105"/>
      <c r="I35" s="105"/>
      <c r="J35" s="105"/>
      <c r="K35" s="105"/>
    </row>
    <row r="36" spans="1:11" s="106" customFormat="1" ht="12">
      <c r="A36" s="100" t="s">
        <v>143</v>
      </c>
      <c r="B36" s="101" t="s">
        <v>15</v>
      </c>
      <c r="C36" s="101"/>
      <c r="D36" s="101"/>
      <c r="E36" s="102" t="s">
        <v>38</v>
      </c>
      <c r="F36" s="103">
        <v>16</v>
      </c>
      <c r="G36" s="104"/>
      <c r="H36" s="105">
        <v>16</v>
      </c>
      <c r="I36" s="105"/>
      <c r="J36" s="105"/>
      <c r="K36" s="105"/>
    </row>
    <row r="37" spans="1:11" s="106" customFormat="1" ht="12">
      <c r="A37" s="100"/>
      <c r="B37" s="101" t="s">
        <v>203</v>
      </c>
      <c r="C37" s="101"/>
      <c r="D37" s="101"/>
      <c r="E37" s="102" t="s">
        <v>40</v>
      </c>
      <c r="F37" s="162">
        <v>16</v>
      </c>
      <c r="G37" s="104"/>
      <c r="H37" s="105"/>
      <c r="I37" s="105"/>
      <c r="J37" s="105"/>
      <c r="K37" s="105"/>
    </row>
    <row r="38" spans="1:11" s="106" customFormat="1" ht="12" hidden="1">
      <c r="A38" s="100"/>
      <c r="B38" s="101"/>
      <c r="C38" s="101"/>
      <c r="D38" s="101"/>
      <c r="E38" s="163"/>
      <c r="F38" s="103"/>
      <c r="G38" s="104"/>
      <c r="H38" s="105"/>
      <c r="I38" s="105"/>
      <c r="J38" s="105"/>
      <c r="K38" s="105"/>
    </row>
    <row r="39" spans="1:11" s="106" customFormat="1" ht="12" hidden="1">
      <c r="A39" s="100"/>
      <c r="B39" s="101"/>
      <c r="C39" s="101"/>
      <c r="D39" s="101"/>
      <c r="E39" s="102"/>
      <c r="F39" s="162"/>
      <c r="G39" s="104"/>
      <c r="H39" s="105"/>
      <c r="I39" s="105"/>
      <c r="J39" s="105"/>
      <c r="K39" s="105"/>
    </row>
    <row r="40" spans="1:11" s="106" customFormat="1" ht="12">
      <c r="A40" s="100" t="s">
        <v>144</v>
      </c>
      <c r="B40" s="101" t="s">
        <v>71</v>
      </c>
      <c r="C40" s="101"/>
      <c r="D40" s="101"/>
      <c r="E40" s="101" t="s">
        <v>34</v>
      </c>
      <c r="F40" s="103">
        <v>8</v>
      </c>
      <c r="G40" s="104" t="s">
        <v>75</v>
      </c>
      <c r="H40" s="105">
        <v>8</v>
      </c>
      <c r="I40" s="105"/>
      <c r="J40" s="105"/>
      <c r="K40" s="105"/>
    </row>
    <row r="41" spans="1:11" s="106" customFormat="1" ht="12">
      <c r="A41" s="100"/>
      <c r="B41" s="101" t="s">
        <v>203</v>
      </c>
      <c r="C41" s="101"/>
      <c r="D41" s="101"/>
      <c r="E41" s="159" t="s">
        <v>207</v>
      </c>
      <c r="F41" s="108">
        <f>(1.4+0.25)*4.58+0.03</f>
        <v>7.587</v>
      </c>
      <c r="G41" s="104"/>
      <c r="H41" s="105"/>
      <c r="I41" s="105"/>
      <c r="J41" s="105"/>
      <c r="K41" s="105"/>
    </row>
    <row r="42" spans="1:11" s="106" customFormat="1" ht="12">
      <c r="A42" s="100"/>
      <c r="B42" s="101" t="s">
        <v>39</v>
      </c>
      <c r="C42" s="101"/>
      <c r="D42" s="101"/>
      <c r="E42" s="102" t="s">
        <v>163</v>
      </c>
      <c r="F42" s="162"/>
      <c r="G42" s="104"/>
      <c r="H42" s="105"/>
      <c r="I42" s="105"/>
      <c r="J42" s="105"/>
      <c r="K42" s="105"/>
    </row>
    <row r="43" spans="1:12" s="4" customFormat="1" ht="12">
      <c r="A43" s="97" t="s">
        <v>145</v>
      </c>
      <c r="B43" s="101" t="s">
        <v>52</v>
      </c>
      <c r="C43" s="75"/>
      <c r="D43" s="75"/>
      <c r="E43" s="101" t="s">
        <v>44</v>
      </c>
      <c r="F43" s="79">
        <v>5</v>
      </c>
      <c r="G43" s="33" t="s">
        <v>75</v>
      </c>
      <c r="H43" s="3">
        <v>5</v>
      </c>
      <c r="I43" s="8"/>
      <c r="J43" s="8"/>
      <c r="K43" s="3"/>
      <c r="L43" s="59"/>
    </row>
    <row r="44" spans="1:12" s="4" customFormat="1" ht="12">
      <c r="A44" s="97"/>
      <c r="B44" s="101"/>
      <c r="C44" s="75"/>
      <c r="D44" s="75"/>
      <c r="E44" s="101" t="s">
        <v>216</v>
      </c>
      <c r="F44" s="79"/>
      <c r="G44" s="33"/>
      <c r="H44" s="3"/>
      <c r="I44" s="8"/>
      <c r="J44" s="8"/>
      <c r="K44" s="3"/>
      <c r="L44" s="59"/>
    </row>
    <row r="45" spans="1:12" s="167" customFormat="1" ht="12">
      <c r="A45" s="98"/>
      <c r="B45" s="164" t="s">
        <v>59</v>
      </c>
      <c r="C45" s="84"/>
      <c r="D45" s="84"/>
      <c r="E45" s="165" t="s">
        <v>56</v>
      </c>
      <c r="F45" s="67"/>
      <c r="G45" s="36"/>
      <c r="H45" s="2"/>
      <c r="I45" s="2"/>
      <c r="J45" s="2"/>
      <c r="K45" s="2"/>
      <c r="L45" s="51"/>
    </row>
    <row r="46" spans="1:12" s="167" customFormat="1" ht="12">
      <c r="A46" s="98"/>
      <c r="B46" s="164"/>
      <c r="C46" s="84"/>
      <c r="D46" s="84"/>
      <c r="E46" s="165" t="s">
        <v>55</v>
      </c>
      <c r="F46" s="67"/>
      <c r="G46" s="36"/>
      <c r="H46" s="2"/>
      <c r="I46" s="2"/>
      <c r="J46" s="2"/>
      <c r="K46" s="2"/>
      <c r="L46" s="51"/>
    </row>
    <row r="47" spans="1:12" s="167" customFormat="1" ht="12">
      <c r="A47" s="98"/>
      <c r="B47" s="164"/>
      <c r="C47" s="84"/>
      <c r="D47" s="84"/>
      <c r="E47" s="165" t="s">
        <v>53</v>
      </c>
      <c r="F47" s="85">
        <v>5</v>
      </c>
      <c r="G47" s="36"/>
      <c r="H47" s="2"/>
      <c r="I47" s="2"/>
      <c r="J47" s="2"/>
      <c r="K47" s="2"/>
      <c r="L47" s="51"/>
    </row>
    <row r="48" spans="1:12" s="4" customFormat="1" ht="12">
      <c r="A48" s="97" t="s">
        <v>146</v>
      </c>
      <c r="B48" s="101" t="s">
        <v>57</v>
      </c>
      <c r="C48" s="75"/>
      <c r="D48" s="75"/>
      <c r="E48" s="101" t="s">
        <v>58</v>
      </c>
      <c r="F48" s="79">
        <v>1</v>
      </c>
      <c r="G48" s="33" t="s">
        <v>75</v>
      </c>
      <c r="H48" s="3">
        <v>1</v>
      </c>
      <c r="I48" s="8"/>
      <c r="J48" s="8"/>
      <c r="K48" s="3"/>
      <c r="L48" s="59"/>
    </row>
    <row r="49" spans="1:12" s="167" customFormat="1" ht="12">
      <c r="A49" s="98"/>
      <c r="B49" s="164" t="s">
        <v>60</v>
      </c>
      <c r="C49" s="84"/>
      <c r="D49" s="84"/>
      <c r="E49" s="165" t="s">
        <v>61</v>
      </c>
      <c r="F49" s="168"/>
      <c r="G49" s="36"/>
      <c r="H49" s="2"/>
      <c r="I49" s="2"/>
      <c r="J49" s="2"/>
      <c r="K49" s="2"/>
      <c r="L49" s="51"/>
    </row>
    <row r="50" spans="1:12" s="167" customFormat="1" ht="12">
      <c r="A50" s="98"/>
      <c r="B50" s="164"/>
      <c r="C50" s="84"/>
      <c r="D50" s="84"/>
      <c r="E50" s="165">
        <v>1</v>
      </c>
      <c r="F50" s="85">
        <v>1</v>
      </c>
      <c r="G50" s="36"/>
      <c r="H50" s="2"/>
      <c r="I50" s="2"/>
      <c r="J50" s="2"/>
      <c r="K50" s="2"/>
      <c r="L50" s="51"/>
    </row>
    <row r="51" spans="1:12" s="4" customFormat="1" ht="12">
      <c r="A51" s="97" t="s">
        <v>147</v>
      </c>
      <c r="B51" s="101" t="s">
        <v>288</v>
      </c>
      <c r="C51" s="75"/>
      <c r="D51" s="75"/>
      <c r="E51" s="102" t="s">
        <v>51</v>
      </c>
      <c r="F51" s="79">
        <v>0.14</v>
      </c>
      <c r="G51" s="33" t="s">
        <v>77</v>
      </c>
      <c r="H51" s="3">
        <v>0.14</v>
      </c>
      <c r="I51" s="8"/>
      <c r="J51" s="8"/>
      <c r="K51" s="3"/>
      <c r="L51" s="59"/>
    </row>
    <row r="52" spans="1:11" s="106" customFormat="1" ht="12">
      <c r="A52" s="100"/>
      <c r="B52" s="101" t="s">
        <v>41</v>
      </c>
      <c r="C52" s="101"/>
      <c r="D52" s="101"/>
      <c r="E52" s="159" t="s">
        <v>45</v>
      </c>
      <c r="F52" s="108">
        <f>((0.995+1.4)*2*3+(1.25+0.55)*2*2+(3.36+0.7)*2)*4.71*0.001</f>
        <v>0.1398399</v>
      </c>
      <c r="G52" s="104"/>
      <c r="H52" s="105"/>
      <c r="I52" s="105"/>
      <c r="J52" s="105"/>
      <c r="K52" s="105"/>
    </row>
    <row r="53" spans="1:11" s="171" customFormat="1" ht="12" hidden="1">
      <c r="A53" s="169"/>
      <c r="B53" s="164"/>
      <c r="C53" s="164"/>
      <c r="D53" s="164"/>
      <c r="E53" s="165"/>
      <c r="F53" s="168"/>
      <c r="G53" s="170"/>
      <c r="H53" s="166"/>
      <c r="I53" s="166"/>
      <c r="J53" s="166"/>
      <c r="K53" s="166"/>
    </row>
    <row r="54" spans="1:11" s="171" customFormat="1" ht="12" hidden="1">
      <c r="A54" s="169"/>
      <c r="B54" s="164"/>
      <c r="C54" s="164"/>
      <c r="D54" s="164"/>
      <c r="E54" s="165"/>
      <c r="F54" s="168"/>
      <c r="G54" s="170"/>
      <c r="H54" s="166"/>
      <c r="I54" s="166"/>
      <c r="J54" s="166"/>
      <c r="K54" s="166"/>
    </row>
    <row r="55" spans="1:11" s="171" customFormat="1" ht="12" hidden="1">
      <c r="A55" s="169"/>
      <c r="B55" s="164"/>
      <c r="C55" s="164"/>
      <c r="D55" s="164"/>
      <c r="E55" s="165"/>
      <c r="F55" s="168"/>
      <c r="G55" s="170"/>
      <c r="H55" s="166"/>
      <c r="I55" s="166"/>
      <c r="J55" s="166"/>
      <c r="K55" s="166"/>
    </row>
    <row r="56" spans="1:11" s="106" customFormat="1" ht="12">
      <c r="A56" s="100" t="s">
        <v>148</v>
      </c>
      <c r="B56" s="101" t="s">
        <v>289</v>
      </c>
      <c r="C56" s="101"/>
      <c r="D56" s="101"/>
      <c r="E56" s="159" t="s">
        <v>43</v>
      </c>
      <c r="F56" s="172">
        <v>2.35</v>
      </c>
      <c r="G56" s="104" t="s">
        <v>76</v>
      </c>
      <c r="H56" s="105">
        <v>2.35</v>
      </c>
      <c r="I56" s="105"/>
      <c r="J56" s="105"/>
      <c r="K56" s="105"/>
    </row>
    <row r="57" spans="1:11" s="106" customFormat="1" ht="12">
      <c r="A57" s="100"/>
      <c r="B57" s="101" t="s">
        <v>42</v>
      </c>
      <c r="C57" s="101"/>
      <c r="D57" s="101"/>
      <c r="E57" s="159" t="s">
        <v>47</v>
      </c>
      <c r="F57" s="108">
        <f>3.36*0.7</f>
        <v>2.352</v>
      </c>
      <c r="G57" s="104"/>
      <c r="H57" s="105"/>
      <c r="I57" s="105"/>
      <c r="J57" s="105"/>
      <c r="K57" s="105"/>
    </row>
    <row r="58" spans="1:11" s="171" customFormat="1" ht="12">
      <c r="A58" s="169"/>
      <c r="B58" s="164"/>
      <c r="C58" s="164"/>
      <c r="D58" s="164"/>
      <c r="E58" s="164" t="s">
        <v>54</v>
      </c>
      <c r="F58" s="168"/>
      <c r="G58" s="170"/>
      <c r="H58" s="166"/>
      <c r="I58" s="166"/>
      <c r="J58" s="166"/>
      <c r="K58" s="166"/>
    </row>
    <row r="59" spans="1:11" s="106" customFormat="1" ht="12">
      <c r="A59" s="100" t="s">
        <v>149</v>
      </c>
      <c r="B59" s="101" t="s">
        <v>290</v>
      </c>
      <c r="C59" s="101"/>
      <c r="D59" s="101"/>
      <c r="E59" s="101" t="s">
        <v>48</v>
      </c>
      <c r="F59" s="103">
        <v>0.04</v>
      </c>
      <c r="G59" s="104" t="s">
        <v>77</v>
      </c>
      <c r="H59" s="105">
        <v>0.04</v>
      </c>
      <c r="I59" s="105"/>
      <c r="J59" s="105"/>
      <c r="K59" s="105"/>
    </row>
    <row r="60" spans="1:11" s="106" customFormat="1" ht="12">
      <c r="A60" s="100"/>
      <c r="B60" s="101"/>
      <c r="C60" s="101"/>
      <c r="D60" s="101"/>
      <c r="E60" s="159" t="s">
        <v>46</v>
      </c>
      <c r="F60" s="108">
        <f>(0.995*1.4*3+1.25*0.55*2)*7.1*0.001</f>
        <v>0.0394334</v>
      </c>
      <c r="G60" s="104"/>
      <c r="H60" s="105"/>
      <c r="I60" s="105"/>
      <c r="J60" s="105"/>
      <c r="K60" s="105"/>
    </row>
    <row r="61" spans="1:11" s="106" customFormat="1" ht="12">
      <c r="A61" s="100"/>
      <c r="B61" s="101"/>
      <c r="C61" s="101"/>
      <c r="D61" s="101"/>
      <c r="E61" s="159" t="s">
        <v>49</v>
      </c>
      <c r="F61" s="108"/>
      <c r="G61" s="104"/>
      <c r="H61" s="105"/>
      <c r="I61" s="105"/>
      <c r="J61" s="105"/>
      <c r="K61" s="105"/>
    </row>
    <row r="62" spans="1:11" s="106" customFormat="1" ht="12">
      <c r="A62" s="100"/>
      <c r="B62" s="101"/>
      <c r="C62" s="101"/>
      <c r="D62" s="101"/>
      <c r="E62" s="159" t="s">
        <v>50</v>
      </c>
      <c r="F62" s="108"/>
      <c r="G62" s="104"/>
      <c r="H62" s="105"/>
      <c r="I62" s="105"/>
      <c r="J62" s="105"/>
      <c r="K62" s="105"/>
    </row>
    <row r="63" spans="1:11" s="106" customFormat="1" ht="12">
      <c r="A63" s="63" t="s">
        <v>150</v>
      </c>
      <c r="B63" s="101" t="s">
        <v>200</v>
      </c>
      <c r="C63" s="101"/>
      <c r="D63" s="101"/>
      <c r="E63" s="159" t="s">
        <v>201</v>
      </c>
      <c r="F63" s="172">
        <v>3.5</v>
      </c>
      <c r="G63" s="104" t="s">
        <v>74</v>
      </c>
      <c r="H63" s="105">
        <v>3.5</v>
      </c>
      <c r="I63" s="105"/>
      <c r="J63" s="105"/>
      <c r="K63" s="105"/>
    </row>
    <row r="64" spans="1:11" s="106" customFormat="1" ht="12">
      <c r="A64" s="100"/>
      <c r="B64" s="101"/>
      <c r="C64" s="101"/>
      <c r="D64" s="101"/>
      <c r="E64" s="159">
        <v>3.5</v>
      </c>
      <c r="F64" s="108">
        <v>3.5</v>
      </c>
      <c r="G64" s="104"/>
      <c r="H64" s="105"/>
      <c r="I64" s="105"/>
      <c r="J64" s="105"/>
      <c r="K64" s="105"/>
    </row>
    <row r="65" spans="1:12" s="21" customFormat="1" ht="12">
      <c r="A65" s="63" t="s">
        <v>151</v>
      </c>
      <c r="B65" s="20" t="s">
        <v>86</v>
      </c>
      <c r="C65" s="16"/>
      <c r="D65" s="16"/>
      <c r="E65" s="6" t="s">
        <v>72</v>
      </c>
      <c r="F65" s="56">
        <f>SUM(F66:F70)</f>
        <v>24.772999999999996</v>
      </c>
      <c r="G65" s="35" t="s">
        <v>76</v>
      </c>
      <c r="H65" s="18">
        <v>24.77</v>
      </c>
      <c r="I65" s="19"/>
      <c r="J65" s="19"/>
      <c r="K65" s="18"/>
      <c r="L65" s="52"/>
    </row>
    <row r="66" spans="1:11" s="106" customFormat="1" ht="12">
      <c r="A66" s="100"/>
      <c r="B66" s="101" t="s">
        <v>41</v>
      </c>
      <c r="C66" s="101"/>
      <c r="D66" s="101"/>
      <c r="E66" s="159" t="s">
        <v>210</v>
      </c>
      <c r="F66" s="108">
        <f>((0.995+1.4)*2*3+(1.25+0.55)*2*2+(3.36+0.7)*2)*(0.03+0.02)*2</f>
        <v>2.969</v>
      </c>
      <c r="G66" s="104"/>
      <c r="H66" s="105"/>
      <c r="I66" s="105"/>
      <c r="J66" s="105"/>
      <c r="K66" s="105"/>
    </row>
    <row r="67" spans="1:12" s="21" customFormat="1" ht="12">
      <c r="A67" s="63"/>
      <c r="B67" s="20" t="s">
        <v>208</v>
      </c>
      <c r="C67" s="16"/>
      <c r="D67" s="16"/>
      <c r="E67" s="30" t="s">
        <v>62</v>
      </c>
      <c r="F67" s="3">
        <f>3.36*0.7*2*1.5</f>
        <v>7.055999999999999</v>
      </c>
      <c r="G67" s="35"/>
      <c r="H67" s="18"/>
      <c r="I67" s="19"/>
      <c r="J67" s="19"/>
      <c r="K67" s="18"/>
      <c r="L67" s="52"/>
    </row>
    <row r="68" spans="1:11" s="106" customFormat="1" ht="12">
      <c r="A68" s="100"/>
      <c r="B68" s="164" t="s">
        <v>59</v>
      </c>
      <c r="C68" s="101"/>
      <c r="D68" s="101"/>
      <c r="E68" s="159" t="s">
        <v>63</v>
      </c>
      <c r="F68" s="108">
        <f>(0.995*1.4*3+1.25*0.55*2)*2</f>
        <v>11.108</v>
      </c>
      <c r="G68" s="104"/>
      <c r="H68" s="105"/>
      <c r="I68" s="105"/>
      <c r="J68" s="105"/>
      <c r="K68" s="105"/>
    </row>
    <row r="69" spans="1:11" s="106" customFormat="1" ht="12">
      <c r="A69" s="100"/>
      <c r="B69" s="101" t="s">
        <v>209</v>
      </c>
      <c r="C69" s="101"/>
      <c r="D69" s="101"/>
      <c r="E69" s="159" t="s">
        <v>205</v>
      </c>
      <c r="F69" s="108">
        <f>0.4*3.5</f>
        <v>1.4000000000000001</v>
      </c>
      <c r="G69" s="104"/>
      <c r="H69" s="105"/>
      <c r="I69" s="105"/>
      <c r="J69" s="105"/>
      <c r="K69" s="105"/>
    </row>
    <row r="70" spans="1:11" s="106" customFormat="1" ht="12">
      <c r="A70" s="100"/>
      <c r="B70" s="101" t="s">
        <v>39</v>
      </c>
      <c r="C70" s="101"/>
      <c r="D70" s="101"/>
      <c r="E70" s="159" t="s">
        <v>211</v>
      </c>
      <c r="F70" s="108">
        <f>0.05*4*1.4*8</f>
        <v>2.2399999999999998</v>
      </c>
      <c r="G70" s="104"/>
      <c r="H70" s="105"/>
      <c r="I70" s="105"/>
      <c r="J70" s="105"/>
      <c r="K70" s="105"/>
    </row>
    <row r="71" spans="1:11" s="68" customFormat="1" ht="12">
      <c r="A71" s="99"/>
      <c r="B71" s="69"/>
      <c r="C71" s="69"/>
      <c r="D71" s="69"/>
      <c r="E71" s="78" t="s">
        <v>33</v>
      </c>
      <c r="F71" s="83"/>
      <c r="G71" s="72"/>
      <c r="H71" s="73"/>
      <c r="I71" s="73"/>
      <c r="J71" s="73"/>
      <c r="K71" s="73"/>
    </row>
    <row r="72" spans="1:11" s="68" customFormat="1" ht="12">
      <c r="A72" s="99"/>
      <c r="B72" s="69"/>
      <c r="C72" s="69"/>
      <c r="D72" s="69"/>
      <c r="E72" s="78"/>
      <c r="F72" s="83"/>
      <c r="G72" s="72"/>
      <c r="H72" s="73"/>
      <c r="I72" s="73"/>
      <c r="J72" s="73"/>
      <c r="K72" s="73"/>
    </row>
    <row r="73" spans="1:12" s="174" customFormat="1" ht="48">
      <c r="A73" s="175">
        <v>110</v>
      </c>
      <c r="B73" s="176" t="s">
        <v>284</v>
      </c>
      <c r="C73" s="177"/>
      <c r="D73" s="177"/>
      <c r="E73" s="178" t="s">
        <v>285</v>
      </c>
      <c r="F73" s="179"/>
      <c r="G73" s="180" t="s">
        <v>214</v>
      </c>
      <c r="H73" s="181">
        <v>1</v>
      </c>
      <c r="I73" s="182"/>
      <c r="J73" s="182"/>
      <c r="K73" s="181"/>
      <c r="L73" s="173"/>
    </row>
    <row r="75" ht="12.75">
      <c r="E75" s="74" t="s">
        <v>19</v>
      </c>
    </row>
    <row r="76" spans="1:11" s="68" customFormat="1" ht="12" hidden="1">
      <c r="A76" s="99"/>
      <c r="B76" s="69"/>
      <c r="C76" s="69"/>
      <c r="D76" s="69"/>
      <c r="E76" s="69"/>
      <c r="F76" s="83"/>
      <c r="G76" s="72"/>
      <c r="H76" s="73"/>
      <c r="I76" s="73"/>
      <c r="J76" s="73"/>
      <c r="K76" s="73"/>
    </row>
    <row r="77" spans="1:12" s="25" customFormat="1" ht="12">
      <c r="A77" s="97" t="s">
        <v>20</v>
      </c>
      <c r="B77" s="76" t="s">
        <v>159</v>
      </c>
      <c r="C77" s="75"/>
      <c r="D77" s="75"/>
      <c r="E77" s="32" t="s">
        <v>160</v>
      </c>
      <c r="F77" s="79">
        <v>3.43</v>
      </c>
      <c r="G77" s="33" t="s">
        <v>76</v>
      </c>
      <c r="H77" s="3">
        <v>3.43</v>
      </c>
      <c r="I77" s="8"/>
      <c r="J77" s="8"/>
      <c r="K77" s="3"/>
      <c r="L77" s="59"/>
    </row>
    <row r="78" spans="1:11" s="68" customFormat="1" ht="12">
      <c r="A78" s="96"/>
      <c r="B78" s="69"/>
      <c r="C78" s="69"/>
      <c r="D78" s="69"/>
      <c r="E78" s="77" t="s">
        <v>3</v>
      </c>
      <c r="F78" s="83">
        <f>(2.75+1.33)*2*0.42</f>
        <v>3.4272</v>
      </c>
      <c r="G78" s="72"/>
      <c r="H78" s="73"/>
      <c r="I78" s="73"/>
      <c r="J78" s="73"/>
      <c r="K78" s="73"/>
    </row>
    <row r="79" spans="1:12" s="25" customFormat="1" ht="12">
      <c r="A79" s="97" t="s">
        <v>21</v>
      </c>
      <c r="B79" s="76" t="s">
        <v>157</v>
      </c>
      <c r="C79" s="75"/>
      <c r="D79" s="75"/>
      <c r="E79" s="32" t="s">
        <v>158</v>
      </c>
      <c r="F79" s="79">
        <v>3.43</v>
      </c>
      <c r="G79" s="33" t="s">
        <v>76</v>
      </c>
      <c r="H79" s="3">
        <v>3.43</v>
      </c>
      <c r="I79" s="8"/>
      <c r="J79" s="8"/>
      <c r="K79" s="3"/>
      <c r="L79" s="59"/>
    </row>
    <row r="80" spans="1:11" s="68" customFormat="1" ht="12">
      <c r="A80" s="96"/>
      <c r="B80" s="69"/>
      <c r="C80" s="69"/>
      <c r="D80" s="69"/>
      <c r="E80" s="77" t="s">
        <v>3</v>
      </c>
      <c r="F80" s="83">
        <f>(2.75+1.33)*2*0.42</f>
        <v>3.4272</v>
      </c>
      <c r="G80" s="72"/>
      <c r="H80" s="73"/>
      <c r="I80" s="73"/>
      <c r="J80" s="73"/>
      <c r="K80" s="73"/>
    </row>
    <row r="81" spans="1:12" s="25" customFormat="1" ht="12" hidden="1">
      <c r="A81" s="97"/>
      <c r="B81" s="76"/>
      <c r="C81" s="75"/>
      <c r="D81" s="75"/>
      <c r="E81" s="32"/>
      <c r="F81" s="7"/>
      <c r="G81" s="33"/>
      <c r="H81" s="3"/>
      <c r="I81" s="8"/>
      <c r="J81" s="8"/>
      <c r="K81" s="3"/>
      <c r="L81" s="59"/>
    </row>
    <row r="82" spans="1:12" s="25" customFormat="1" ht="12">
      <c r="A82" s="97" t="s">
        <v>22</v>
      </c>
      <c r="B82" s="60" t="s">
        <v>155</v>
      </c>
      <c r="C82" s="46"/>
      <c r="D82" s="46"/>
      <c r="E82" s="32" t="s">
        <v>156</v>
      </c>
      <c r="F82" s="79">
        <v>3.66</v>
      </c>
      <c r="G82" s="33" t="s">
        <v>76</v>
      </c>
      <c r="H82" s="3">
        <v>3.66</v>
      </c>
      <c r="I82" s="8"/>
      <c r="J82" s="8"/>
      <c r="K82" s="3"/>
      <c r="L82" s="59"/>
    </row>
    <row r="83" spans="1:11" s="68" customFormat="1" ht="12">
      <c r="A83" s="96"/>
      <c r="B83" s="69"/>
      <c r="C83" s="69"/>
      <c r="D83" s="69"/>
      <c r="E83" s="77" t="s">
        <v>0</v>
      </c>
      <c r="F83" s="83">
        <f>2.75*1.33</f>
        <v>3.6575</v>
      </c>
      <c r="G83" s="72"/>
      <c r="H83" s="73"/>
      <c r="I83" s="73"/>
      <c r="J83" s="73"/>
      <c r="K83" s="73"/>
    </row>
    <row r="84" spans="1:11" s="68" customFormat="1" ht="12">
      <c r="A84" s="96" t="s">
        <v>23</v>
      </c>
      <c r="B84" s="69" t="s">
        <v>2</v>
      </c>
      <c r="C84" s="69"/>
      <c r="D84" s="69"/>
      <c r="E84" s="69" t="s">
        <v>1</v>
      </c>
      <c r="F84" s="81">
        <v>3.43</v>
      </c>
      <c r="G84" s="72" t="s">
        <v>76</v>
      </c>
      <c r="H84" s="73">
        <v>3.43</v>
      </c>
      <c r="I84" s="73"/>
      <c r="J84" s="73"/>
      <c r="K84" s="73"/>
    </row>
    <row r="85" spans="1:11" s="68" customFormat="1" ht="12">
      <c r="A85" s="96"/>
      <c r="B85" s="69"/>
      <c r="C85" s="69"/>
      <c r="D85" s="69"/>
      <c r="E85" s="77" t="s">
        <v>3</v>
      </c>
      <c r="F85" s="83">
        <f>(2.75+1.33)*2*0.42</f>
        <v>3.4272</v>
      </c>
      <c r="G85" s="72"/>
      <c r="H85" s="73"/>
      <c r="I85" s="73"/>
      <c r="J85" s="73"/>
      <c r="K85" s="73"/>
    </row>
    <row r="86" spans="1:12" s="25" customFormat="1" ht="12">
      <c r="A86" s="97" t="s">
        <v>24</v>
      </c>
      <c r="B86" s="69" t="s">
        <v>6</v>
      </c>
      <c r="C86" s="75"/>
      <c r="D86" s="75"/>
      <c r="E86" s="69" t="s">
        <v>18</v>
      </c>
      <c r="F86" s="79">
        <v>12</v>
      </c>
      <c r="G86" s="33" t="s">
        <v>75</v>
      </c>
      <c r="H86" s="3">
        <v>12</v>
      </c>
      <c r="I86" s="8"/>
      <c r="J86" s="8"/>
      <c r="K86" s="3"/>
      <c r="L86" s="59"/>
    </row>
    <row r="87" spans="1:11" s="68" customFormat="1" ht="12">
      <c r="A87" s="96"/>
      <c r="B87" s="69" t="s">
        <v>7</v>
      </c>
      <c r="C87" s="69"/>
      <c r="D87" s="69"/>
      <c r="E87" s="77" t="s">
        <v>8</v>
      </c>
      <c r="F87" s="83">
        <v>4</v>
      </c>
      <c r="G87" s="72"/>
      <c r="H87" s="73"/>
      <c r="I87" s="73"/>
      <c r="J87" s="73"/>
      <c r="K87" s="73"/>
    </row>
    <row r="88" spans="1:11" s="68" customFormat="1" ht="12">
      <c r="A88" s="96"/>
      <c r="B88" s="69" t="s">
        <v>31</v>
      </c>
      <c r="C88" s="69"/>
      <c r="D88" s="69"/>
      <c r="E88" s="77" t="s">
        <v>12</v>
      </c>
      <c r="F88" s="83">
        <v>8</v>
      </c>
      <c r="G88" s="72"/>
      <c r="H88" s="73"/>
      <c r="I88" s="73"/>
      <c r="J88" s="73"/>
      <c r="K88" s="73"/>
    </row>
    <row r="89" spans="1:11" s="68" customFormat="1" ht="12">
      <c r="A89" s="96" t="s">
        <v>25</v>
      </c>
      <c r="B89" s="69" t="s">
        <v>291</v>
      </c>
      <c r="C89" s="69"/>
      <c r="D89" s="69"/>
      <c r="E89" s="69" t="s">
        <v>9</v>
      </c>
      <c r="F89" s="81">
        <v>1</v>
      </c>
      <c r="G89" s="72" t="s">
        <v>75</v>
      </c>
      <c r="H89" s="73">
        <v>1</v>
      </c>
      <c r="I89" s="73"/>
      <c r="J89" s="73"/>
      <c r="K89" s="73"/>
    </row>
    <row r="90" spans="1:11" s="68" customFormat="1" ht="12">
      <c r="A90" s="96"/>
      <c r="B90" s="69"/>
      <c r="C90" s="69"/>
      <c r="D90" s="69"/>
      <c r="E90" s="69">
        <v>1</v>
      </c>
      <c r="F90" s="83">
        <v>1</v>
      </c>
      <c r="G90" s="72"/>
      <c r="H90" s="73"/>
      <c r="I90" s="73"/>
      <c r="J90" s="73"/>
      <c r="K90" s="73"/>
    </row>
    <row r="91" spans="1:12" s="25" customFormat="1" ht="12">
      <c r="A91" s="97" t="s">
        <v>26</v>
      </c>
      <c r="B91" s="69" t="s">
        <v>4</v>
      </c>
      <c r="C91" s="75"/>
      <c r="D91" s="75"/>
      <c r="E91" s="69" t="s">
        <v>5</v>
      </c>
      <c r="F91" s="79">
        <v>2</v>
      </c>
      <c r="G91" s="33" t="s">
        <v>75</v>
      </c>
      <c r="H91" s="3">
        <v>2</v>
      </c>
      <c r="I91" s="8"/>
      <c r="J91" s="8"/>
      <c r="K91" s="3"/>
      <c r="L91" s="59"/>
    </row>
    <row r="92" spans="1:11" s="68" customFormat="1" ht="12">
      <c r="A92" s="96"/>
      <c r="B92" s="69" t="s">
        <v>7</v>
      </c>
      <c r="C92" s="69"/>
      <c r="D92" s="69"/>
      <c r="E92" s="77" t="s">
        <v>11</v>
      </c>
      <c r="F92" s="83"/>
      <c r="G92" s="72"/>
      <c r="H92" s="73"/>
      <c r="I92" s="73"/>
      <c r="J92" s="73"/>
      <c r="K92" s="73"/>
    </row>
    <row r="93" spans="1:11" s="68" customFormat="1" ht="12">
      <c r="A93" s="96"/>
      <c r="B93" s="69"/>
      <c r="C93" s="69"/>
      <c r="D93" s="69"/>
      <c r="E93" s="69" t="s">
        <v>10</v>
      </c>
      <c r="F93" s="83"/>
      <c r="G93" s="72"/>
      <c r="H93" s="73"/>
      <c r="I93" s="73"/>
      <c r="J93" s="73"/>
      <c r="K93" s="73"/>
    </row>
    <row r="94" spans="1:11" s="68" customFormat="1" ht="12">
      <c r="A94" s="96" t="s">
        <v>27</v>
      </c>
      <c r="B94" s="69" t="s">
        <v>14</v>
      </c>
      <c r="C94" s="69"/>
      <c r="D94" s="69"/>
      <c r="E94" s="69" t="s">
        <v>13</v>
      </c>
      <c r="F94" s="81">
        <v>1.27</v>
      </c>
      <c r="G94" s="72" t="s">
        <v>74</v>
      </c>
      <c r="H94" s="73">
        <v>1.27</v>
      </c>
      <c r="I94" s="73"/>
      <c r="J94" s="73"/>
      <c r="K94" s="73"/>
    </row>
    <row r="95" spans="1:11" s="68" customFormat="1" ht="12">
      <c r="A95" s="96"/>
      <c r="B95" s="69"/>
      <c r="C95" s="69"/>
      <c r="D95" s="69"/>
      <c r="E95" s="69" t="s">
        <v>16</v>
      </c>
      <c r="F95" s="83"/>
      <c r="G95" s="72"/>
      <c r="H95" s="73"/>
      <c r="I95" s="73"/>
      <c r="J95" s="73"/>
      <c r="K95" s="73"/>
    </row>
    <row r="96" spans="1:11" s="68" customFormat="1" ht="12">
      <c r="A96" s="96"/>
      <c r="B96" s="69"/>
      <c r="C96" s="69"/>
      <c r="D96" s="69"/>
      <c r="E96" s="69">
        <v>1.27</v>
      </c>
      <c r="F96" s="83">
        <v>1.27</v>
      </c>
      <c r="G96" s="72"/>
      <c r="H96" s="73"/>
      <c r="I96" s="73"/>
      <c r="J96" s="73"/>
      <c r="K96" s="73"/>
    </row>
    <row r="97" spans="1:11" s="68" customFormat="1" ht="12">
      <c r="A97" s="96" t="s">
        <v>28</v>
      </c>
      <c r="B97" s="69" t="s">
        <v>15</v>
      </c>
      <c r="C97" s="69"/>
      <c r="D97" s="69"/>
      <c r="E97" s="69" t="s">
        <v>13</v>
      </c>
      <c r="F97" s="81">
        <v>1.27</v>
      </c>
      <c r="G97" s="72" t="s">
        <v>74</v>
      </c>
      <c r="H97" s="73">
        <v>1.27</v>
      </c>
      <c r="I97" s="73"/>
      <c r="J97" s="73"/>
      <c r="K97" s="73"/>
    </row>
    <row r="98" spans="1:11" s="68" customFormat="1" ht="12">
      <c r="A98" s="96"/>
      <c r="B98" s="69"/>
      <c r="C98" s="69"/>
      <c r="D98" s="69"/>
      <c r="E98" s="69" t="s">
        <v>220</v>
      </c>
      <c r="F98" s="81"/>
      <c r="G98" s="72"/>
      <c r="H98" s="73"/>
      <c r="I98" s="73"/>
      <c r="J98" s="73"/>
      <c r="K98" s="73"/>
    </row>
    <row r="99" spans="1:11" s="68" customFormat="1" ht="12">
      <c r="A99" s="96"/>
      <c r="B99" s="69"/>
      <c r="C99" s="69"/>
      <c r="D99" s="69"/>
      <c r="E99" s="69">
        <v>1.27</v>
      </c>
      <c r="F99" s="83">
        <v>1.27</v>
      </c>
      <c r="G99" s="72"/>
      <c r="H99" s="73"/>
      <c r="I99" s="73"/>
      <c r="J99" s="73"/>
      <c r="K99" s="73"/>
    </row>
    <row r="100" spans="1:11" s="68" customFormat="1" ht="12">
      <c r="A100" s="96" t="s">
        <v>29</v>
      </c>
      <c r="B100" s="69" t="s">
        <v>17</v>
      </c>
      <c r="C100" s="69"/>
      <c r="D100" s="69"/>
      <c r="E100" s="69" t="s">
        <v>221</v>
      </c>
      <c r="F100" s="81">
        <v>1.4</v>
      </c>
      <c r="G100" s="72" t="s">
        <v>74</v>
      </c>
      <c r="H100" s="73">
        <v>1.4</v>
      </c>
      <c r="I100" s="73"/>
      <c r="J100" s="73"/>
      <c r="K100" s="73"/>
    </row>
    <row r="101" spans="1:11" s="68" customFormat="1" ht="12">
      <c r="A101" s="96"/>
      <c r="B101" s="69"/>
      <c r="C101" s="69"/>
      <c r="D101" s="69"/>
      <c r="E101" s="69">
        <v>1.4</v>
      </c>
      <c r="F101" s="83">
        <v>1.4</v>
      </c>
      <c r="G101" s="72"/>
      <c r="H101" s="73"/>
      <c r="I101" s="73"/>
      <c r="J101" s="73"/>
      <c r="K101" s="73"/>
    </row>
    <row r="102" spans="1:11" s="68" customFormat="1" ht="12">
      <c r="A102" s="96" t="s">
        <v>30</v>
      </c>
      <c r="B102" s="69" t="s">
        <v>292</v>
      </c>
      <c r="C102" s="69"/>
      <c r="D102" s="69"/>
      <c r="E102" s="69" t="s">
        <v>222</v>
      </c>
      <c r="F102" s="81">
        <v>1</v>
      </c>
      <c r="G102" s="72" t="s">
        <v>75</v>
      </c>
      <c r="H102" s="73">
        <v>1</v>
      </c>
      <c r="I102" s="73"/>
      <c r="J102" s="73"/>
      <c r="K102" s="73"/>
    </row>
    <row r="103" spans="1:11" s="68" customFormat="1" ht="12">
      <c r="A103" s="99"/>
      <c r="B103" s="69"/>
      <c r="C103" s="69"/>
      <c r="D103" s="69"/>
      <c r="E103" s="78">
        <v>1</v>
      </c>
      <c r="F103" s="83">
        <v>1</v>
      </c>
      <c r="G103" s="72"/>
      <c r="H103" s="73"/>
      <c r="I103" s="73"/>
      <c r="J103" s="73"/>
      <c r="K103" s="73"/>
    </row>
    <row r="104" spans="1:11" s="68" customFormat="1" ht="12">
      <c r="A104" s="99"/>
      <c r="B104" s="69"/>
      <c r="C104" s="69"/>
      <c r="D104" s="69"/>
      <c r="E104" s="78" t="s">
        <v>100</v>
      </c>
      <c r="F104" s="83"/>
      <c r="G104" s="72"/>
      <c r="H104" s="73"/>
      <c r="I104" s="73"/>
      <c r="J104" s="73"/>
      <c r="K104" s="73"/>
    </row>
    <row r="105" spans="1:11" s="68" customFormat="1" ht="12">
      <c r="A105" s="99"/>
      <c r="B105" s="69"/>
      <c r="C105" s="69"/>
      <c r="D105" s="69"/>
      <c r="E105" s="78"/>
      <c r="F105" s="83"/>
      <c r="G105" s="72"/>
      <c r="H105" s="73"/>
      <c r="I105" s="73"/>
      <c r="J105" s="73"/>
      <c r="K105" s="73"/>
    </row>
    <row r="106" spans="1:12" s="131" customFormat="1" ht="12.75">
      <c r="A106" s="132">
        <v>53</v>
      </c>
      <c r="B106" s="133" t="s">
        <v>161</v>
      </c>
      <c r="C106" s="134"/>
      <c r="D106" s="134"/>
      <c r="E106" s="135" t="s">
        <v>254</v>
      </c>
      <c r="F106" s="136"/>
      <c r="G106" s="137" t="s">
        <v>75</v>
      </c>
      <c r="H106" s="138">
        <v>1</v>
      </c>
      <c r="I106" s="139"/>
      <c r="J106" s="139"/>
      <c r="K106" s="138"/>
      <c r="L106" s="130"/>
    </row>
    <row r="107" spans="1:12" s="131" customFormat="1" ht="12.75">
      <c r="A107" s="123"/>
      <c r="B107" s="124"/>
      <c r="C107" s="125"/>
      <c r="D107" s="125"/>
      <c r="E107" s="126"/>
      <c r="F107" s="122"/>
      <c r="G107" s="127"/>
      <c r="H107" s="128"/>
      <c r="I107" s="129"/>
      <c r="J107" s="129"/>
      <c r="K107" s="128"/>
      <c r="L107" s="130"/>
    </row>
    <row r="108" spans="1:12" s="131" customFormat="1" ht="12.75">
      <c r="A108" s="123"/>
      <c r="B108" s="124"/>
      <c r="C108" s="125"/>
      <c r="D108" s="125"/>
      <c r="E108" s="78" t="s">
        <v>265</v>
      </c>
      <c r="F108" s="122"/>
      <c r="G108" s="127"/>
      <c r="H108" s="128"/>
      <c r="I108" s="129"/>
      <c r="J108" s="129"/>
      <c r="K108" s="128"/>
      <c r="L108" s="130"/>
    </row>
    <row r="109" spans="1:11" s="68" customFormat="1" ht="12">
      <c r="A109" s="99" t="s">
        <v>275</v>
      </c>
      <c r="B109" s="69" t="s">
        <v>258</v>
      </c>
      <c r="C109" s="69"/>
      <c r="D109" s="69"/>
      <c r="E109" s="69" t="s">
        <v>259</v>
      </c>
      <c r="F109" s="81">
        <v>21.78</v>
      </c>
      <c r="G109" s="72" t="s">
        <v>76</v>
      </c>
      <c r="H109" s="73">
        <v>21.78</v>
      </c>
      <c r="I109" s="73"/>
      <c r="J109" s="73"/>
      <c r="K109" s="73"/>
    </row>
    <row r="110" spans="1:11" s="68" customFormat="1" ht="12">
      <c r="A110" s="99"/>
      <c r="B110" s="69"/>
      <c r="C110" s="69"/>
      <c r="D110" s="69"/>
      <c r="E110" s="77" t="s">
        <v>268</v>
      </c>
      <c r="F110" s="82">
        <f>6.6*3.3</f>
        <v>21.779999999999998</v>
      </c>
      <c r="G110" s="72"/>
      <c r="H110" s="73"/>
      <c r="I110" s="73"/>
      <c r="J110" s="73"/>
      <c r="K110" s="73"/>
    </row>
    <row r="111" spans="1:11" s="68" customFormat="1" ht="12">
      <c r="A111" s="99" t="s">
        <v>276</v>
      </c>
      <c r="B111" s="69">
        <v>60512001</v>
      </c>
      <c r="C111" s="69"/>
      <c r="D111" s="69"/>
      <c r="E111" s="69" t="s">
        <v>262</v>
      </c>
      <c r="F111" s="81">
        <v>0.33</v>
      </c>
      <c r="G111" s="72" t="s">
        <v>82</v>
      </c>
      <c r="H111" s="73">
        <v>0.33</v>
      </c>
      <c r="I111" s="73"/>
      <c r="J111" s="73"/>
      <c r="K111" s="73"/>
    </row>
    <row r="112" spans="1:11" s="68" customFormat="1" ht="12">
      <c r="A112" s="99"/>
      <c r="B112" s="69"/>
      <c r="C112" s="69"/>
      <c r="D112" s="69"/>
      <c r="E112" s="77" t="s">
        <v>270</v>
      </c>
      <c r="F112" s="82">
        <f>(6.6*3+3.3*4)*0.1*0.1</f>
        <v>0.33000000000000007</v>
      </c>
      <c r="G112" s="72"/>
      <c r="H112" s="73"/>
      <c r="I112" s="73"/>
      <c r="J112" s="73"/>
      <c r="K112" s="73"/>
    </row>
    <row r="113" spans="1:11" s="68" customFormat="1" ht="12">
      <c r="A113" s="99" t="s">
        <v>277</v>
      </c>
      <c r="B113" s="69">
        <v>60715152</v>
      </c>
      <c r="C113" s="69"/>
      <c r="D113" s="69"/>
      <c r="E113" s="69" t="s">
        <v>272</v>
      </c>
      <c r="F113" s="81">
        <v>19.98</v>
      </c>
      <c r="G113" s="72" t="s">
        <v>76</v>
      </c>
      <c r="H113" s="73">
        <v>19.89</v>
      </c>
      <c r="I113" s="73"/>
      <c r="J113" s="73"/>
      <c r="K113" s="73"/>
    </row>
    <row r="114" spans="1:11" s="68" customFormat="1" ht="12">
      <c r="A114" s="99"/>
      <c r="B114" s="69"/>
      <c r="C114" s="69"/>
      <c r="D114" s="69"/>
      <c r="E114" s="77" t="s">
        <v>271</v>
      </c>
      <c r="F114" s="82">
        <f>6.6*3.3-0.9*2</f>
        <v>19.979999999999997</v>
      </c>
      <c r="G114" s="72"/>
      <c r="H114" s="73"/>
      <c r="I114" s="73"/>
      <c r="J114" s="73"/>
      <c r="K114" s="73"/>
    </row>
    <row r="115" spans="1:11" s="68" customFormat="1" ht="12">
      <c r="A115" s="99" t="s">
        <v>278</v>
      </c>
      <c r="B115" s="69" t="s">
        <v>260</v>
      </c>
      <c r="C115" s="69"/>
      <c r="D115" s="69"/>
      <c r="E115" s="69" t="s">
        <v>261</v>
      </c>
      <c r="F115" s="81">
        <v>1</v>
      </c>
      <c r="G115" s="72" t="s">
        <v>75</v>
      </c>
      <c r="H115" s="73">
        <v>1</v>
      </c>
      <c r="I115" s="73"/>
      <c r="J115" s="73"/>
      <c r="K115" s="73"/>
    </row>
    <row r="116" spans="1:11" s="68" customFormat="1" ht="12">
      <c r="A116" s="99"/>
      <c r="B116" s="69"/>
      <c r="C116" s="69"/>
      <c r="D116" s="69"/>
      <c r="E116" s="69">
        <v>1</v>
      </c>
      <c r="F116" s="83"/>
      <c r="G116" s="72"/>
      <c r="H116" s="73"/>
      <c r="I116" s="73"/>
      <c r="J116" s="73"/>
      <c r="K116" s="73"/>
    </row>
    <row r="117" spans="1:11" s="68" customFormat="1" ht="12">
      <c r="A117" s="99" t="s">
        <v>279</v>
      </c>
      <c r="B117" s="69">
        <v>61160216</v>
      </c>
      <c r="C117" s="69"/>
      <c r="D117" s="69"/>
      <c r="E117" s="69" t="s">
        <v>274</v>
      </c>
      <c r="F117" s="81">
        <v>1</v>
      </c>
      <c r="G117" s="72" t="s">
        <v>75</v>
      </c>
      <c r="H117" s="73">
        <v>1</v>
      </c>
      <c r="I117" s="73"/>
      <c r="J117" s="73"/>
      <c r="K117" s="73"/>
    </row>
    <row r="118" spans="1:11" s="68" customFormat="1" ht="12">
      <c r="A118" s="99" t="s">
        <v>280</v>
      </c>
      <c r="B118" s="69" t="s">
        <v>264</v>
      </c>
      <c r="C118" s="69"/>
      <c r="D118" s="69"/>
      <c r="E118" s="69" t="s">
        <v>263</v>
      </c>
      <c r="F118" s="81">
        <v>21.78</v>
      </c>
      <c r="G118" s="72" t="s">
        <v>76</v>
      </c>
      <c r="H118" s="73">
        <v>21.78</v>
      </c>
      <c r="I118" s="73"/>
      <c r="J118" s="73"/>
      <c r="K118" s="73"/>
    </row>
    <row r="119" spans="1:11" s="68" customFormat="1" ht="12">
      <c r="A119" s="99"/>
      <c r="B119" s="69"/>
      <c r="C119" s="69"/>
      <c r="D119" s="69"/>
      <c r="E119" s="78" t="s">
        <v>269</v>
      </c>
      <c r="F119" s="83"/>
      <c r="G119" s="72"/>
      <c r="H119" s="73"/>
      <c r="I119" s="73"/>
      <c r="J119" s="73"/>
      <c r="K119" s="73"/>
    </row>
    <row r="120" spans="1:11" s="68" customFormat="1" ht="12">
      <c r="A120" s="99"/>
      <c r="B120" s="69"/>
      <c r="C120" s="69"/>
      <c r="D120" s="69"/>
      <c r="E120" s="69"/>
      <c r="F120" s="83"/>
      <c r="G120" s="72"/>
      <c r="H120" s="73"/>
      <c r="I120" s="73"/>
      <c r="J120" s="73"/>
      <c r="K120" s="73"/>
    </row>
    <row r="121" spans="1:11" s="68" customFormat="1" ht="12">
      <c r="A121" s="99"/>
      <c r="B121" s="69"/>
      <c r="C121" s="69"/>
      <c r="D121" s="69"/>
      <c r="E121" s="69"/>
      <c r="F121" s="83"/>
      <c r="G121" s="72"/>
      <c r="H121" s="73"/>
      <c r="I121" s="73"/>
      <c r="J121" s="73"/>
      <c r="K121" s="73"/>
    </row>
    <row r="122" spans="1:12" s="131" customFormat="1" ht="12.75">
      <c r="A122" s="132" t="s">
        <v>255</v>
      </c>
      <c r="B122" s="133" t="s">
        <v>256</v>
      </c>
      <c r="C122" s="134"/>
      <c r="D122" s="134"/>
      <c r="E122" s="135" t="s">
        <v>257</v>
      </c>
      <c r="F122" s="136"/>
      <c r="G122" s="137" t="s">
        <v>75</v>
      </c>
      <c r="H122" s="138">
        <v>1</v>
      </c>
      <c r="I122" s="139"/>
      <c r="J122" s="139"/>
      <c r="K122" s="138"/>
      <c r="L122" s="130"/>
    </row>
    <row r="123" spans="1:12" s="131" customFormat="1" ht="12.75">
      <c r="A123" s="123"/>
      <c r="B123" s="124"/>
      <c r="C123" s="125"/>
      <c r="D123" s="125"/>
      <c r="E123" s="126"/>
      <c r="F123" s="122"/>
      <c r="G123" s="127"/>
      <c r="H123" s="128"/>
      <c r="I123" s="129"/>
      <c r="J123" s="129"/>
      <c r="K123" s="128"/>
      <c r="L123" s="130"/>
    </row>
    <row r="124" spans="1:12" s="131" customFormat="1" ht="12.75">
      <c r="A124" s="123"/>
      <c r="B124" s="124"/>
      <c r="C124" s="125"/>
      <c r="D124" s="125"/>
      <c r="E124" s="78" t="s">
        <v>266</v>
      </c>
      <c r="F124" s="122"/>
      <c r="G124" s="127"/>
      <c r="H124" s="128"/>
      <c r="I124" s="129"/>
      <c r="J124" s="129"/>
      <c r="K124" s="128"/>
      <c r="L124" s="130"/>
    </row>
    <row r="125" spans="1:11" s="68" customFormat="1" ht="12">
      <c r="A125" s="99" t="s">
        <v>281</v>
      </c>
      <c r="B125" s="69" t="s">
        <v>293</v>
      </c>
      <c r="C125" s="69"/>
      <c r="D125" s="69"/>
      <c r="E125" s="69" t="s">
        <v>283</v>
      </c>
      <c r="F125" s="81">
        <v>1.25</v>
      </c>
      <c r="G125" s="72" t="s">
        <v>76</v>
      </c>
      <c r="H125" s="73">
        <v>1.25</v>
      </c>
      <c r="I125" s="73"/>
      <c r="J125" s="73"/>
      <c r="K125" s="73"/>
    </row>
    <row r="126" spans="1:11" s="68" customFormat="1" ht="12">
      <c r="A126" s="99"/>
      <c r="B126" s="69"/>
      <c r="C126" s="69"/>
      <c r="D126" s="69"/>
      <c r="E126" s="77" t="s">
        <v>282</v>
      </c>
      <c r="F126" s="77">
        <f>(0.9+0.35)*1</f>
        <v>1.25</v>
      </c>
      <c r="G126" s="72"/>
      <c r="H126" s="73"/>
      <c r="I126" s="73"/>
      <c r="J126" s="73"/>
      <c r="K126" s="73"/>
    </row>
    <row r="127" spans="1:11" s="68" customFormat="1" ht="12">
      <c r="A127" s="96"/>
      <c r="B127" s="69"/>
      <c r="C127" s="69"/>
      <c r="D127" s="69"/>
      <c r="E127" s="78" t="s">
        <v>273</v>
      </c>
      <c r="F127" s="83"/>
      <c r="G127" s="72"/>
      <c r="H127" s="73"/>
      <c r="I127" s="73"/>
      <c r="J127" s="73"/>
      <c r="K127" s="73"/>
    </row>
    <row r="128" spans="1:11" s="68" customFormat="1" ht="12">
      <c r="A128" s="96"/>
      <c r="B128" s="69"/>
      <c r="C128" s="69"/>
      <c r="D128" s="69"/>
      <c r="E128" s="78"/>
      <c r="F128" s="83"/>
      <c r="G128" s="72"/>
      <c r="H128" s="73"/>
      <c r="I128" s="73"/>
      <c r="J128" s="73"/>
      <c r="K128" s="73"/>
    </row>
    <row r="129" spans="1:12" s="131" customFormat="1" ht="12.75">
      <c r="A129" s="132" t="s">
        <v>252</v>
      </c>
      <c r="B129" s="133" t="s">
        <v>253</v>
      </c>
      <c r="C129" s="134"/>
      <c r="D129" s="134"/>
      <c r="E129" s="135" t="s">
        <v>267</v>
      </c>
      <c r="F129" s="136"/>
      <c r="G129" s="137" t="s">
        <v>214</v>
      </c>
      <c r="H129" s="138">
        <v>1</v>
      </c>
      <c r="I129" s="139"/>
      <c r="J129" s="139"/>
      <c r="K129" s="138"/>
      <c r="L129" s="130"/>
    </row>
    <row r="130" spans="1:11" s="68" customFormat="1" ht="12">
      <c r="A130" s="96"/>
      <c r="B130" s="69"/>
      <c r="C130" s="69"/>
      <c r="D130" s="69"/>
      <c r="E130" s="78"/>
      <c r="F130" s="81"/>
      <c r="G130" s="72"/>
      <c r="H130" s="73"/>
      <c r="I130" s="73"/>
      <c r="J130" s="73"/>
      <c r="K130" s="73"/>
    </row>
    <row r="131" spans="1:11" s="68" customFormat="1" ht="12">
      <c r="A131" s="96"/>
      <c r="B131" s="69"/>
      <c r="C131" s="69"/>
      <c r="D131" s="69"/>
      <c r="E131" s="78" t="s">
        <v>101</v>
      </c>
      <c r="F131" s="81"/>
      <c r="G131" s="72"/>
      <c r="H131" s="73"/>
      <c r="I131" s="73"/>
      <c r="J131" s="73"/>
      <c r="K131" s="73"/>
    </row>
    <row r="132" spans="1:11" s="68" customFormat="1" ht="12">
      <c r="A132" s="96"/>
      <c r="B132" s="69" t="s">
        <v>161</v>
      </c>
      <c r="C132" s="69"/>
      <c r="D132" s="69"/>
      <c r="E132" s="77" t="s">
        <v>102</v>
      </c>
      <c r="F132" s="83"/>
      <c r="G132" s="72"/>
      <c r="H132" s="73"/>
      <c r="I132" s="73"/>
      <c r="J132" s="73"/>
      <c r="K132" s="73"/>
    </row>
    <row r="133" spans="1:11" s="68" customFormat="1" ht="12">
      <c r="A133" s="96" t="s">
        <v>248</v>
      </c>
      <c r="B133" s="69" t="s">
        <v>234</v>
      </c>
      <c r="C133" s="69"/>
      <c r="D133" s="69"/>
      <c r="E133" s="77" t="s">
        <v>236</v>
      </c>
      <c r="F133" s="81">
        <f>SUM(F134:F139)</f>
        <v>274.44</v>
      </c>
      <c r="G133" s="72" t="s">
        <v>74</v>
      </c>
      <c r="H133" s="73">
        <v>274.44</v>
      </c>
      <c r="I133" s="73"/>
      <c r="J133" s="73"/>
      <c r="K133" s="73"/>
    </row>
    <row r="134" spans="1:11" s="68" customFormat="1" ht="12">
      <c r="A134" s="96"/>
      <c r="B134" s="69" t="s">
        <v>238</v>
      </c>
      <c r="C134" s="69"/>
      <c r="D134" s="69"/>
      <c r="E134" s="77" t="s">
        <v>244</v>
      </c>
      <c r="F134" s="82">
        <f>(3.8+9.78+9.81+9.83+4.18+1.64+6.95+3.29+5.65+2.43)*2</f>
        <v>114.72</v>
      </c>
      <c r="G134" s="72"/>
      <c r="H134" s="73"/>
      <c r="I134" s="73"/>
      <c r="J134" s="73"/>
      <c r="K134" s="73"/>
    </row>
    <row r="135" spans="1:11" s="68" customFormat="1" ht="12">
      <c r="A135" s="96"/>
      <c r="B135" s="69"/>
      <c r="C135" s="69"/>
      <c r="D135" s="69"/>
      <c r="E135" s="77" t="s">
        <v>243</v>
      </c>
      <c r="F135" s="82">
        <f>(5.72+6.08)*2</f>
        <v>23.6</v>
      </c>
      <c r="G135" s="72"/>
      <c r="H135" s="73"/>
      <c r="I135" s="73"/>
      <c r="J135" s="73"/>
      <c r="K135" s="73"/>
    </row>
    <row r="136" spans="1:11" s="68" customFormat="1" ht="12">
      <c r="A136" s="96"/>
      <c r="B136" s="69"/>
      <c r="C136" s="69"/>
      <c r="D136" s="69"/>
      <c r="E136" s="77" t="s">
        <v>241</v>
      </c>
      <c r="F136" s="82">
        <f>(4.7+2.19+4.27)*4</f>
        <v>44.64</v>
      </c>
      <c r="G136" s="72"/>
      <c r="H136" s="73"/>
      <c r="I136" s="73"/>
      <c r="J136" s="73"/>
      <c r="K136" s="73"/>
    </row>
    <row r="137" spans="1:11" s="68" customFormat="1" ht="12">
      <c r="A137" s="96"/>
      <c r="B137" s="77" t="s">
        <v>237</v>
      </c>
      <c r="C137" s="69"/>
      <c r="D137" s="69"/>
      <c r="E137" s="77" t="s">
        <v>242</v>
      </c>
      <c r="F137" s="82">
        <f>(3.8+9.78+9.81+9.83+4.18+1.64+6.95+3.29+5.65+2.43)</f>
        <v>57.36</v>
      </c>
      <c r="G137" s="72"/>
      <c r="H137" s="73"/>
      <c r="I137" s="73"/>
      <c r="J137" s="73"/>
      <c r="K137" s="73"/>
    </row>
    <row r="138" spans="1:11" s="68" customFormat="1" ht="12">
      <c r="A138" s="96"/>
      <c r="B138" s="77"/>
      <c r="C138" s="69"/>
      <c r="D138" s="69"/>
      <c r="E138" s="77" t="s">
        <v>245</v>
      </c>
      <c r="F138" s="82">
        <f>(5.72+6.08)</f>
        <v>11.8</v>
      </c>
      <c r="G138" s="72"/>
      <c r="H138" s="73"/>
      <c r="I138" s="73"/>
      <c r="J138" s="73"/>
      <c r="K138" s="73"/>
    </row>
    <row r="139" spans="1:11" s="68" customFormat="1" ht="12">
      <c r="A139" s="96"/>
      <c r="B139" s="77"/>
      <c r="C139" s="69"/>
      <c r="D139" s="69"/>
      <c r="E139" s="77" t="s">
        <v>246</v>
      </c>
      <c r="F139" s="82">
        <f>(4.7+2.19+4.27)*2</f>
        <v>22.32</v>
      </c>
      <c r="G139" s="72"/>
      <c r="H139" s="73"/>
      <c r="I139" s="73"/>
      <c r="J139" s="73"/>
      <c r="K139" s="73"/>
    </row>
    <row r="140" spans="1:12" s="25" customFormat="1" ht="12">
      <c r="A140" s="97" t="s">
        <v>249</v>
      </c>
      <c r="B140" s="69" t="s">
        <v>232</v>
      </c>
      <c r="C140" s="75"/>
      <c r="D140" s="75"/>
      <c r="E140" s="69" t="s">
        <v>233</v>
      </c>
      <c r="F140" s="79">
        <f>SUM(F141:F143)</f>
        <v>91.47999999999999</v>
      </c>
      <c r="G140" s="33"/>
      <c r="H140" s="3">
        <v>91.48</v>
      </c>
      <c r="I140" s="8"/>
      <c r="J140" s="8"/>
      <c r="K140" s="3"/>
      <c r="L140" s="59"/>
    </row>
    <row r="141" spans="1:11" s="68" customFormat="1" ht="12">
      <c r="A141" s="96"/>
      <c r="B141" s="69" t="s">
        <v>240</v>
      </c>
      <c r="C141" s="69"/>
      <c r="D141" s="69"/>
      <c r="E141" s="77" t="s">
        <v>242</v>
      </c>
      <c r="F141" s="82">
        <f>(3.8+9.78+9.81+9.83+4.18+1.64+6.95+3.29+5.65+2.43)</f>
        <v>57.36</v>
      </c>
      <c r="G141" s="72"/>
      <c r="H141" s="73"/>
      <c r="I141" s="73"/>
      <c r="J141" s="73"/>
      <c r="K141" s="73"/>
    </row>
    <row r="142" spans="1:11" s="68" customFormat="1" ht="12">
      <c r="A142" s="96"/>
      <c r="B142" s="69" t="s">
        <v>239</v>
      </c>
      <c r="C142" s="69"/>
      <c r="D142" s="69"/>
      <c r="E142" s="77" t="s">
        <v>245</v>
      </c>
      <c r="F142" s="82">
        <f>(5.72+6.08)</f>
        <v>11.8</v>
      </c>
      <c r="G142" s="72"/>
      <c r="H142" s="73"/>
      <c r="I142" s="73"/>
      <c r="J142" s="73"/>
      <c r="K142" s="73"/>
    </row>
    <row r="143" spans="1:11" s="68" customFormat="1" ht="12">
      <c r="A143" s="96"/>
      <c r="B143" s="69"/>
      <c r="C143" s="69"/>
      <c r="D143" s="69"/>
      <c r="E143" s="77" t="s">
        <v>246</v>
      </c>
      <c r="F143" s="82">
        <f>(4.7+2.19+4.27)*2</f>
        <v>22.32</v>
      </c>
      <c r="G143" s="72"/>
      <c r="H143" s="73"/>
      <c r="I143" s="73"/>
      <c r="J143" s="73"/>
      <c r="K143" s="73"/>
    </row>
    <row r="144" spans="1:11" s="68" customFormat="1" ht="12">
      <c r="A144" s="96" t="s">
        <v>250</v>
      </c>
      <c r="B144" s="69" t="s">
        <v>235</v>
      </c>
      <c r="C144" s="69"/>
      <c r="D144" s="69"/>
      <c r="E144" s="77" t="s">
        <v>251</v>
      </c>
      <c r="F144" s="83"/>
      <c r="G144" s="72" t="s">
        <v>76</v>
      </c>
      <c r="H144" s="73">
        <v>32.23</v>
      </c>
      <c r="I144" s="73"/>
      <c r="J144" s="73"/>
      <c r="K144" s="73"/>
    </row>
    <row r="145" spans="1:11" s="68" customFormat="1" ht="12">
      <c r="A145" s="96"/>
      <c r="B145" s="69"/>
      <c r="C145" s="69"/>
      <c r="D145" s="69"/>
      <c r="E145" s="121" t="s">
        <v>247</v>
      </c>
      <c r="F145" s="82">
        <f>274.44*0.07+91.48*0.15</f>
        <v>32.9328</v>
      </c>
      <c r="G145" s="72"/>
      <c r="H145" s="73"/>
      <c r="I145" s="73"/>
      <c r="J145" s="73"/>
      <c r="K145" s="73"/>
    </row>
    <row r="146" spans="1:11" s="68" customFormat="1" ht="12">
      <c r="A146" s="96"/>
      <c r="B146" s="69"/>
      <c r="C146" s="69"/>
      <c r="D146" s="69"/>
      <c r="E146" s="78" t="s">
        <v>103</v>
      </c>
      <c r="F146" s="83"/>
      <c r="G146" s="72"/>
      <c r="H146" s="73"/>
      <c r="I146" s="73"/>
      <c r="J146" s="73"/>
      <c r="K146" s="73"/>
    </row>
    <row r="147" spans="1:12" s="25" customFormat="1" ht="12">
      <c r="A147" s="97"/>
      <c r="B147" s="69"/>
      <c r="C147" s="75"/>
      <c r="D147" s="75"/>
      <c r="E147" s="69"/>
      <c r="F147" s="79"/>
      <c r="G147" s="33"/>
      <c r="H147" s="3"/>
      <c r="I147" s="8"/>
      <c r="J147" s="8"/>
      <c r="K147" s="3"/>
      <c r="L147" s="59"/>
    </row>
    <row r="148" spans="1:11" s="68" customFormat="1" ht="12">
      <c r="A148" s="96"/>
      <c r="B148" s="69"/>
      <c r="C148" s="69"/>
      <c r="D148" s="69"/>
      <c r="E148" s="78"/>
      <c r="F148" s="83"/>
      <c r="G148" s="72"/>
      <c r="H148" s="73"/>
      <c r="I148" s="73"/>
      <c r="J148" s="73"/>
      <c r="K148" s="73"/>
    </row>
    <row r="149" spans="1:11" s="68" customFormat="1" ht="12">
      <c r="A149" s="96"/>
      <c r="B149" s="69"/>
      <c r="C149" s="69"/>
      <c r="D149" s="69"/>
      <c r="E149" s="69"/>
      <c r="F149" s="83"/>
      <c r="G149" s="72"/>
      <c r="H149" s="73"/>
      <c r="I149" s="73"/>
      <c r="J149" s="73"/>
      <c r="K149" s="73"/>
    </row>
    <row r="150" spans="1:12" s="120" customFormat="1" ht="12.75">
      <c r="A150" s="140">
        <v>73</v>
      </c>
      <c r="B150" s="141" t="s">
        <v>153</v>
      </c>
      <c r="C150" s="142"/>
      <c r="D150" s="142"/>
      <c r="E150" s="143" t="s">
        <v>154</v>
      </c>
      <c r="F150" s="144"/>
      <c r="G150" s="145" t="s">
        <v>214</v>
      </c>
      <c r="H150" s="146">
        <v>1</v>
      </c>
      <c r="I150" s="147"/>
      <c r="J150" s="147"/>
      <c r="K150" s="146"/>
      <c r="L150" s="119"/>
    </row>
    <row r="151" spans="1:11" s="68" customFormat="1" ht="12">
      <c r="A151" s="96"/>
      <c r="B151" s="69"/>
      <c r="C151" s="69"/>
      <c r="D151" s="69"/>
      <c r="E151" s="69"/>
      <c r="F151" s="81"/>
      <c r="G151" s="72"/>
      <c r="H151" s="73"/>
      <c r="I151" s="73"/>
      <c r="J151" s="73"/>
      <c r="K151" s="73"/>
    </row>
    <row r="152" spans="1:11" s="68" customFormat="1" ht="12">
      <c r="A152" s="96"/>
      <c r="B152" s="69"/>
      <c r="C152" s="69"/>
      <c r="D152" s="69"/>
      <c r="E152" s="78" t="s">
        <v>224</v>
      </c>
      <c r="F152" s="81"/>
      <c r="G152" s="72"/>
      <c r="H152" s="73"/>
      <c r="I152" s="73"/>
      <c r="J152" s="73"/>
      <c r="K152" s="73"/>
    </row>
    <row r="153" spans="1:12" s="106" customFormat="1" ht="12">
      <c r="A153" s="100" t="s">
        <v>230</v>
      </c>
      <c r="B153" s="101" t="s">
        <v>217</v>
      </c>
      <c r="C153" s="101"/>
      <c r="D153" s="101"/>
      <c r="E153" s="101" t="s">
        <v>219</v>
      </c>
      <c r="F153" s="162">
        <v>19.78</v>
      </c>
      <c r="G153" s="104" t="s">
        <v>76</v>
      </c>
      <c r="H153" s="105">
        <v>19.78</v>
      </c>
      <c r="I153" s="105"/>
      <c r="J153" s="105"/>
      <c r="K153" s="105"/>
      <c r="L153" s="185"/>
    </row>
    <row r="154" spans="1:12" s="106" customFormat="1" ht="12">
      <c r="A154" s="100"/>
      <c r="B154" s="101"/>
      <c r="C154" s="101"/>
      <c r="D154" s="101"/>
      <c r="E154" s="101" t="s">
        <v>218</v>
      </c>
      <c r="F154" s="162"/>
      <c r="G154" s="104"/>
      <c r="H154" s="105"/>
      <c r="I154" s="105"/>
      <c r="J154" s="105"/>
      <c r="K154" s="105"/>
      <c r="L154" s="185"/>
    </row>
    <row r="155" spans="1:12" s="106" customFormat="1" ht="12">
      <c r="A155" s="100"/>
      <c r="B155" s="101"/>
      <c r="C155" s="101"/>
      <c r="D155" s="101"/>
      <c r="E155" s="159" t="s">
        <v>225</v>
      </c>
      <c r="F155" s="108">
        <f>(2.6+2)*2*2.15</f>
        <v>19.779999999999998</v>
      </c>
      <c r="G155" s="104"/>
      <c r="H155" s="105"/>
      <c r="I155" s="105"/>
      <c r="J155" s="105"/>
      <c r="K155" s="105"/>
      <c r="L155" s="185"/>
    </row>
    <row r="156" spans="1:12" s="106" customFormat="1" ht="12">
      <c r="A156" s="100" t="s">
        <v>231</v>
      </c>
      <c r="B156" s="101" t="s">
        <v>294</v>
      </c>
      <c r="C156" s="101"/>
      <c r="D156" s="101"/>
      <c r="E156" s="101" t="s">
        <v>226</v>
      </c>
      <c r="F156" s="162">
        <v>50</v>
      </c>
      <c r="G156" s="104" t="s">
        <v>228</v>
      </c>
      <c r="H156" s="105">
        <v>50</v>
      </c>
      <c r="I156" s="105"/>
      <c r="J156" s="105"/>
      <c r="K156" s="105"/>
      <c r="L156" s="185"/>
    </row>
    <row r="157" spans="1:11" s="106" customFormat="1" ht="12">
      <c r="A157" s="100" t="s">
        <v>231</v>
      </c>
      <c r="B157" s="101" t="s">
        <v>229</v>
      </c>
      <c r="C157" s="101"/>
      <c r="D157" s="101"/>
      <c r="E157" s="101" t="s">
        <v>223</v>
      </c>
      <c r="F157" s="162"/>
      <c r="G157" s="104" t="s">
        <v>75</v>
      </c>
      <c r="H157" s="105">
        <v>1</v>
      </c>
      <c r="I157" s="105"/>
      <c r="J157" s="105"/>
      <c r="K157" s="105"/>
    </row>
    <row r="158" spans="1:11" s="68" customFormat="1" ht="12">
      <c r="A158" s="96"/>
      <c r="B158" s="69"/>
      <c r="C158" s="69"/>
      <c r="D158" s="69"/>
      <c r="E158" s="78" t="s">
        <v>227</v>
      </c>
      <c r="F158" s="83"/>
      <c r="G158" s="72"/>
      <c r="H158" s="73"/>
      <c r="I158" s="73"/>
      <c r="J158" s="73"/>
      <c r="K158" s="73"/>
    </row>
    <row r="159" spans="1:11" s="68" customFormat="1" ht="12">
      <c r="A159" s="96"/>
      <c r="B159" s="69"/>
      <c r="C159" s="69"/>
      <c r="D159" s="69"/>
      <c r="E159" s="69"/>
      <c r="F159" s="83"/>
      <c r="G159" s="72"/>
      <c r="H159" s="73"/>
      <c r="I159" s="73"/>
      <c r="J159" s="73"/>
      <c r="K159" s="73"/>
    </row>
    <row r="160" spans="1:12" s="120" customFormat="1" ht="12.75">
      <c r="A160" s="140"/>
      <c r="B160" s="141"/>
      <c r="C160" s="142"/>
      <c r="D160" s="142"/>
      <c r="E160" s="143" t="s">
        <v>296</v>
      </c>
      <c r="F160" s="144"/>
      <c r="G160" s="145" t="s">
        <v>214</v>
      </c>
      <c r="H160" s="146">
        <v>1</v>
      </c>
      <c r="I160" s="147"/>
      <c r="J160" s="147"/>
      <c r="K160" s="146"/>
      <c r="L160" s="119"/>
    </row>
    <row r="161" ht="12.75">
      <c r="E161" s="78" t="s">
        <v>297</v>
      </c>
    </row>
    <row r="162" spans="1:11" s="68" customFormat="1" ht="12">
      <c r="A162" s="96"/>
      <c r="B162" s="69"/>
      <c r="C162" s="69"/>
      <c r="D162" s="69"/>
      <c r="E162" s="69" t="s">
        <v>298</v>
      </c>
      <c r="F162" s="83"/>
      <c r="G162" s="72" t="s">
        <v>75</v>
      </c>
      <c r="H162" s="73">
        <v>15</v>
      </c>
      <c r="I162" s="73"/>
      <c r="J162" s="73"/>
      <c r="K162" s="73"/>
    </row>
    <row r="163" spans="1:11" s="68" customFormat="1" ht="12">
      <c r="A163" s="96"/>
      <c r="B163" s="69"/>
      <c r="C163" s="69"/>
      <c r="D163" s="69"/>
      <c r="E163" s="69"/>
      <c r="F163" s="83"/>
      <c r="G163" s="72"/>
      <c r="H163" s="73"/>
      <c r="I163" s="73"/>
      <c r="J163" s="73"/>
      <c r="K163" s="73"/>
    </row>
    <row r="165" ht="12.75">
      <c r="E165" s="9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rowBreaks count="2" manualBreakCount="2">
    <brk id="72" max="10" man="1"/>
    <brk id="1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9.125" style="94" customWidth="1"/>
    <col min="2" max="2" width="14.875" style="71" customWidth="1"/>
    <col min="3" max="4" width="0" style="71" hidden="1" customWidth="1"/>
    <col min="5" max="5" width="50.625" style="71" bestFit="1" customWidth="1"/>
    <col min="6" max="6" width="10.875" style="80" bestFit="1" customWidth="1"/>
    <col min="7" max="7" width="9.125" style="70" customWidth="1"/>
    <col min="8" max="8" width="11.375" style="24" bestFit="1" customWidth="1"/>
    <col min="9" max="11" width="0" style="24" hidden="1" customWidth="1"/>
    <col min="12" max="12" width="12.375" style="24" bestFit="1" customWidth="1"/>
    <col min="13" max="13" width="13.75390625" style="24" bestFit="1" customWidth="1"/>
  </cols>
  <sheetData>
    <row r="1" spans="1:13" s="26" customFormat="1" ht="12.75">
      <c r="A1" s="62"/>
      <c r="B1" s="37" t="s">
        <v>95</v>
      </c>
      <c r="C1" s="5"/>
      <c r="D1" s="5"/>
      <c r="E1" s="6"/>
      <c r="F1" s="50"/>
      <c r="G1" s="33"/>
      <c r="H1" s="3"/>
      <c r="I1" s="8"/>
      <c r="J1" s="8"/>
      <c r="K1" s="3"/>
      <c r="L1" s="3"/>
      <c r="M1" s="3"/>
    </row>
    <row r="2" spans="1:13" s="26" customFormat="1" ht="13.5" thickBot="1">
      <c r="A2" s="62"/>
      <c r="B2" s="4"/>
      <c r="C2" s="5"/>
      <c r="D2" s="5"/>
      <c r="E2" s="6"/>
      <c r="F2" s="50"/>
      <c r="G2" s="33"/>
      <c r="H2" s="3"/>
      <c r="I2" s="8"/>
      <c r="J2" s="8"/>
      <c r="K2" s="3"/>
      <c r="L2" s="3"/>
      <c r="M2" s="3"/>
    </row>
    <row r="3" spans="1:13" s="28" customFormat="1" ht="30.75" customHeight="1" thickBot="1" thickTop="1">
      <c r="A3" s="47" t="s">
        <v>87</v>
      </c>
      <c r="B3" s="38"/>
      <c r="C3" s="39"/>
      <c r="D3" s="1"/>
      <c r="E3" s="40"/>
      <c r="F3" s="53"/>
      <c r="G3" s="41"/>
      <c r="H3" s="64"/>
      <c r="I3" s="42"/>
      <c r="J3" s="42"/>
      <c r="K3" s="42"/>
      <c r="L3" s="42"/>
      <c r="M3" s="42"/>
    </row>
    <row r="4" spans="1:13" s="29" customFormat="1" ht="13.5" thickTop="1">
      <c r="A4" s="92"/>
      <c r="B4" s="9" t="s">
        <v>88</v>
      </c>
      <c r="C4" s="48"/>
      <c r="D4" s="9"/>
      <c r="E4" s="44"/>
      <c r="F4" s="54"/>
      <c r="G4" s="45"/>
      <c r="H4" s="65"/>
      <c r="I4" s="44"/>
      <c r="J4" s="44"/>
      <c r="K4" s="44"/>
      <c r="L4" s="44"/>
      <c r="M4" s="44"/>
    </row>
    <row r="5" spans="1:13" s="27" customFormat="1" ht="12.75">
      <c r="A5" s="114"/>
      <c r="B5" s="15"/>
      <c r="C5" s="15"/>
      <c r="D5" s="16"/>
      <c r="E5" s="16"/>
      <c r="F5" s="115"/>
      <c r="G5" s="17"/>
      <c r="H5" s="18"/>
      <c r="I5" s="18"/>
      <c r="J5" s="19"/>
      <c r="K5" s="19"/>
      <c r="L5" s="18"/>
      <c r="M5" s="18"/>
    </row>
    <row r="6" spans="1:13" s="27" customFormat="1" ht="12.75">
      <c r="A6" s="114"/>
      <c r="B6" s="15"/>
      <c r="C6" s="16"/>
      <c r="D6" s="16"/>
      <c r="E6" s="116"/>
      <c r="F6" s="115"/>
      <c r="G6" s="35"/>
      <c r="H6" s="18"/>
      <c r="I6" s="19"/>
      <c r="J6" s="19"/>
      <c r="K6" s="18"/>
      <c r="L6" s="18"/>
      <c r="M6" s="18"/>
    </row>
    <row r="7" spans="1:13" s="58" customFormat="1" ht="15.75">
      <c r="A7" s="93"/>
      <c r="B7" s="66"/>
      <c r="C7" s="66"/>
      <c r="D7" s="57"/>
      <c r="E7" s="87" t="s">
        <v>299</v>
      </c>
      <c r="F7" s="17"/>
      <c r="G7" s="17"/>
      <c r="H7" s="18"/>
      <c r="I7" s="18"/>
      <c r="J7" s="19"/>
      <c r="K7" s="19"/>
      <c r="L7" s="18"/>
      <c r="M7" s="18"/>
    </row>
    <row r="8" spans="1:13" s="68" customFormat="1" ht="12">
      <c r="A8" s="96"/>
      <c r="B8" s="69"/>
      <c r="C8" s="69"/>
      <c r="D8" s="69"/>
      <c r="E8" s="78"/>
      <c r="F8" s="83"/>
      <c r="G8" s="72"/>
      <c r="H8" s="73"/>
      <c r="I8" s="73"/>
      <c r="J8" s="73"/>
      <c r="K8" s="73"/>
      <c r="L8" s="73"/>
      <c r="M8" s="3"/>
    </row>
    <row r="9" spans="1:13" s="68" customFormat="1" ht="12">
      <c r="A9" s="96"/>
      <c r="B9" s="69"/>
      <c r="C9" s="69"/>
      <c r="D9" s="69"/>
      <c r="E9" s="69"/>
      <c r="F9" s="83"/>
      <c r="G9" s="72"/>
      <c r="H9" s="73"/>
      <c r="I9" s="73"/>
      <c r="J9" s="73"/>
      <c r="K9" s="73"/>
      <c r="L9" s="73"/>
      <c r="M9" s="3"/>
    </row>
    <row r="10" spans="1:13" s="111" customFormat="1" ht="12.75">
      <c r="A10" s="74" t="s">
        <v>177</v>
      </c>
      <c r="B10" s="90"/>
      <c r="C10" s="90"/>
      <c r="D10" s="90"/>
      <c r="F10" s="89"/>
      <c r="G10" s="109"/>
      <c r="H10" s="110"/>
      <c r="I10" s="110"/>
      <c r="J10" s="110"/>
      <c r="K10" s="110"/>
      <c r="L10" s="110"/>
      <c r="M10" s="23"/>
    </row>
    <row r="11" spans="1:13" s="111" customFormat="1" ht="12.75">
      <c r="A11" s="74" t="s">
        <v>178</v>
      </c>
      <c r="B11" s="90"/>
      <c r="C11" s="90"/>
      <c r="D11" s="90"/>
      <c r="F11" s="112"/>
      <c r="G11" s="109"/>
      <c r="H11" s="110"/>
      <c r="I11" s="110"/>
      <c r="J11" s="110"/>
      <c r="K11" s="110"/>
      <c r="L11" s="110"/>
      <c r="M11" s="23"/>
    </row>
    <row r="12" spans="1:13" s="68" customFormat="1" ht="12">
      <c r="A12" s="96"/>
      <c r="B12" s="69"/>
      <c r="C12" s="69"/>
      <c r="D12" s="69"/>
      <c r="E12" s="88"/>
      <c r="F12" s="83"/>
      <c r="G12" s="72"/>
      <c r="H12" s="73"/>
      <c r="I12" s="73"/>
      <c r="J12" s="73"/>
      <c r="K12" s="73"/>
      <c r="L12" s="73"/>
      <c r="M12" s="3"/>
    </row>
    <row r="13" spans="1:13" s="106" customFormat="1" ht="12">
      <c r="A13" s="100"/>
      <c r="B13" s="101" t="s">
        <v>179</v>
      </c>
      <c r="C13" s="101"/>
      <c r="D13" s="101"/>
      <c r="E13" s="113" t="s">
        <v>286</v>
      </c>
      <c r="F13" s="162"/>
      <c r="G13" s="104"/>
      <c r="H13" s="105"/>
      <c r="I13" s="105"/>
      <c r="J13" s="105"/>
      <c r="K13" s="105"/>
      <c r="L13" s="105"/>
      <c r="M13" s="3"/>
    </row>
    <row r="14" spans="1:13" s="106" customFormat="1" ht="12">
      <c r="A14" s="100"/>
      <c r="B14" s="101"/>
      <c r="C14" s="101"/>
      <c r="D14" s="101"/>
      <c r="E14" s="88" t="s">
        <v>108</v>
      </c>
      <c r="F14" s="162"/>
      <c r="G14" s="104"/>
      <c r="H14" s="105"/>
      <c r="I14" s="105"/>
      <c r="J14" s="105"/>
      <c r="K14" s="105"/>
      <c r="L14" s="105"/>
      <c r="M14" s="3"/>
    </row>
    <row r="15" spans="1:13" s="106" customFormat="1" ht="12">
      <c r="A15" s="100" t="s">
        <v>111</v>
      </c>
      <c r="B15" s="101" t="s">
        <v>92</v>
      </c>
      <c r="C15" s="101"/>
      <c r="D15" s="101"/>
      <c r="E15" s="191" t="s">
        <v>104</v>
      </c>
      <c r="F15" s="162"/>
      <c r="G15" s="104"/>
      <c r="H15" s="105"/>
      <c r="I15" s="105"/>
      <c r="J15" s="105"/>
      <c r="K15" s="105"/>
      <c r="L15" s="105"/>
      <c r="M15" s="3"/>
    </row>
    <row r="16" spans="1:13" s="106" customFormat="1" ht="12">
      <c r="A16" s="100" t="s">
        <v>112</v>
      </c>
      <c r="B16" s="101" t="s">
        <v>93</v>
      </c>
      <c r="C16" s="101"/>
      <c r="D16" s="101"/>
      <c r="E16" s="101" t="s">
        <v>105</v>
      </c>
      <c r="F16" s="162"/>
      <c r="G16" s="104"/>
      <c r="H16" s="105"/>
      <c r="I16" s="105"/>
      <c r="J16" s="105"/>
      <c r="K16" s="105"/>
      <c r="L16" s="105"/>
      <c r="M16" s="3"/>
    </row>
    <row r="17" spans="1:13" s="106" customFormat="1" ht="12">
      <c r="A17" s="100" t="s">
        <v>113</v>
      </c>
      <c r="B17" s="101" t="s">
        <v>96</v>
      </c>
      <c r="C17" s="101"/>
      <c r="D17" s="101"/>
      <c r="E17" s="191" t="s">
        <v>183</v>
      </c>
      <c r="F17" s="162"/>
      <c r="G17" s="104"/>
      <c r="H17" s="105"/>
      <c r="I17" s="105"/>
      <c r="J17" s="105"/>
      <c r="K17" s="105"/>
      <c r="L17" s="105"/>
      <c r="M17" s="3"/>
    </row>
    <row r="18" spans="1:13" s="106" customFormat="1" ht="12">
      <c r="A18" s="100" t="s">
        <v>114</v>
      </c>
      <c r="B18" s="101" t="s">
        <v>97</v>
      </c>
      <c r="C18" s="101"/>
      <c r="D18" s="101"/>
      <c r="E18" s="191" t="s">
        <v>184</v>
      </c>
      <c r="F18" s="162"/>
      <c r="G18" s="104"/>
      <c r="H18" s="105"/>
      <c r="I18" s="105"/>
      <c r="J18" s="105"/>
      <c r="K18" s="105"/>
      <c r="L18" s="105"/>
      <c r="M18" s="105"/>
    </row>
    <row r="19" spans="1:13" s="106" customFormat="1" ht="12">
      <c r="A19" s="100" t="s">
        <v>115</v>
      </c>
      <c r="B19" s="101" t="s">
        <v>90</v>
      </c>
      <c r="C19" s="101"/>
      <c r="D19" s="101"/>
      <c r="E19" s="191" t="s">
        <v>106</v>
      </c>
      <c r="F19" s="162"/>
      <c r="G19" s="104"/>
      <c r="H19" s="105"/>
      <c r="I19" s="105"/>
      <c r="J19" s="105"/>
      <c r="K19" s="105"/>
      <c r="L19" s="105"/>
      <c r="M19" s="105"/>
    </row>
    <row r="20" spans="1:13" s="49" customFormat="1" ht="12.75">
      <c r="A20" s="100" t="s">
        <v>116</v>
      </c>
      <c r="B20" s="161" t="s">
        <v>91</v>
      </c>
      <c r="C20" s="161"/>
      <c r="D20" s="161"/>
      <c r="E20" s="189" t="s">
        <v>107</v>
      </c>
      <c r="F20" s="186"/>
      <c r="G20" s="187"/>
      <c r="H20" s="188"/>
      <c r="I20" s="188"/>
      <c r="J20" s="188"/>
      <c r="K20" s="188"/>
      <c r="L20" s="188"/>
      <c r="M20" s="188"/>
    </row>
    <row r="21" spans="1:13" s="49" customFormat="1" ht="12.75">
      <c r="A21" s="189"/>
      <c r="B21" s="161"/>
      <c r="C21" s="161"/>
      <c r="D21" s="161"/>
      <c r="E21" s="190" t="s">
        <v>109</v>
      </c>
      <c r="F21" s="186"/>
      <c r="G21" s="187"/>
      <c r="H21" s="188"/>
      <c r="I21" s="188"/>
      <c r="J21" s="188"/>
      <c r="K21" s="188"/>
      <c r="L21" s="188"/>
      <c r="M21" s="188"/>
    </row>
    <row r="22" spans="1:13" s="49" customFormat="1" ht="12.75">
      <c r="A22" s="189" t="s">
        <v>117</v>
      </c>
      <c r="B22" s="161" t="s">
        <v>89</v>
      </c>
      <c r="C22" s="161"/>
      <c r="D22" s="161"/>
      <c r="E22" s="161" t="s">
        <v>110</v>
      </c>
      <c r="F22" s="186"/>
      <c r="G22" s="187"/>
      <c r="H22" s="188"/>
      <c r="I22" s="188"/>
      <c r="J22" s="188"/>
      <c r="K22" s="188"/>
      <c r="L22" s="188"/>
      <c r="M22" s="188"/>
    </row>
    <row r="23" spans="1:13" s="49" customFormat="1" ht="12.75">
      <c r="A23" s="189" t="s">
        <v>120</v>
      </c>
      <c r="B23" s="161" t="s">
        <v>94</v>
      </c>
      <c r="C23" s="161"/>
      <c r="D23" s="161"/>
      <c r="E23" s="161" t="s">
        <v>119</v>
      </c>
      <c r="F23" s="186"/>
      <c r="G23" s="187"/>
      <c r="H23" s="188"/>
      <c r="I23" s="188"/>
      <c r="J23" s="188"/>
      <c r="K23" s="188"/>
      <c r="L23" s="188"/>
      <c r="M23" s="188"/>
    </row>
    <row r="24" spans="1:13" s="49" customFormat="1" ht="12.75">
      <c r="A24" s="189" t="s">
        <v>180</v>
      </c>
      <c r="B24" s="161" t="s">
        <v>83</v>
      </c>
      <c r="C24" s="161"/>
      <c r="D24" s="161"/>
      <c r="E24" s="161" t="s">
        <v>125</v>
      </c>
      <c r="F24" s="186"/>
      <c r="G24" s="187"/>
      <c r="H24" s="188"/>
      <c r="I24" s="188"/>
      <c r="J24" s="188"/>
      <c r="K24" s="188"/>
      <c r="L24" s="188"/>
      <c r="M24" s="188"/>
    </row>
    <row r="25" spans="1:13" s="49" customFormat="1" ht="12.75">
      <c r="A25" s="189" t="s">
        <v>181</v>
      </c>
      <c r="B25" s="161" t="s">
        <v>84</v>
      </c>
      <c r="C25" s="161"/>
      <c r="D25" s="161"/>
      <c r="E25" s="161" t="s">
        <v>126</v>
      </c>
      <c r="F25" s="186"/>
      <c r="G25" s="187"/>
      <c r="H25" s="188"/>
      <c r="I25" s="188"/>
      <c r="J25" s="188"/>
      <c r="K25" s="188"/>
      <c r="L25" s="188"/>
      <c r="M25" s="188"/>
    </row>
    <row r="26" spans="1:13" s="49" customFormat="1" ht="12.75">
      <c r="A26" s="189" t="s">
        <v>182</v>
      </c>
      <c r="B26" s="161" t="s">
        <v>162</v>
      </c>
      <c r="C26" s="161"/>
      <c r="D26" s="161"/>
      <c r="E26" s="161" t="s">
        <v>127</v>
      </c>
      <c r="F26" s="186"/>
      <c r="G26" s="187"/>
      <c r="H26" s="188"/>
      <c r="I26" s="188"/>
      <c r="J26" s="188"/>
      <c r="K26" s="188"/>
      <c r="L26" s="188"/>
      <c r="M26" s="188"/>
    </row>
    <row r="27" spans="1:13" s="106" customFormat="1" ht="12">
      <c r="A27" s="191" t="s">
        <v>67</v>
      </c>
      <c r="B27" s="101" t="s">
        <v>85</v>
      </c>
      <c r="C27" s="101"/>
      <c r="D27" s="101"/>
      <c r="E27" s="101" t="s">
        <v>187</v>
      </c>
      <c r="F27" s="162"/>
      <c r="G27" s="104"/>
      <c r="H27" s="105"/>
      <c r="I27" s="105"/>
      <c r="J27" s="105"/>
      <c r="K27" s="105"/>
      <c r="L27" s="105"/>
      <c r="M27" s="105"/>
    </row>
    <row r="28" spans="1:13" s="106" customFormat="1" ht="12">
      <c r="A28" s="191"/>
      <c r="B28" s="101"/>
      <c r="C28" s="101"/>
      <c r="D28" s="101"/>
      <c r="E28" s="101"/>
      <c r="F28" s="162"/>
      <c r="G28" s="104"/>
      <c r="H28" s="105"/>
      <c r="I28" s="105"/>
      <c r="J28" s="105"/>
      <c r="K28" s="105"/>
      <c r="L28" s="105"/>
      <c r="M28" s="105"/>
    </row>
    <row r="29" spans="1:13" s="106" customFormat="1" ht="12">
      <c r="A29" s="191"/>
      <c r="B29" s="101"/>
      <c r="C29" s="101"/>
      <c r="D29" s="101"/>
      <c r="E29" s="101"/>
      <c r="F29" s="162"/>
      <c r="G29" s="104"/>
      <c r="H29" s="105"/>
      <c r="I29" s="105"/>
      <c r="J29" s="105"/>
      <c r="K29" s="105"/>
      <c r="L29" s="105"/>
      <c r="M29" s="105"/>
    </row>
    <row r="30" spans="1:13" s="49" customFormat="1" ht="12.75">
      <c r="A30" s="189"/>
      <c r="B30" s="161"/>
      <c r="C30" s="161"/>
      <c r="D30" s="161"/>
      <c r="E30" s="190" t="s">
        <v>301</v>
      </c>
      <c r="F30" s="186"/>
      <c r="G30" s="187"/>
      <c r="H30" s="188"/>
      <c r="I30" s="188"/>
      <c r="J30" s="188"/>
      <c r="K30" s="188"/>
      <c r="L30" s="188"/>
      <c r="M30" s="188"/>
    </row>
    <row r="31" spans="1:13" s="49" customFormat="1" ht="12.75">
      <c r="A31" s="189"/>
      <c r="B31" s="161"/>
      <c r="C31" s="161"/>
      <c r="D31" s="161"/>
      <c r="E31" s="192" t="s">
        <v>300</v>
      </c>
      <c r="F31" s="186"/>
      <c r="G31" s="187"/>
      <c r="H31" s="188"/>
      <c r="I31" s="188"/>
      <c r="J31" s="188"/>
      <c r="K31" s="188"/>
      <c r="L31" s="188"/>
      <c r="M31" s="188"/>
    </row>
    <row r="32" spans="1:13" s="49" customFormat="1" ht="12.75">
      <c r="A32" s="189"/>
      <c r="B32" s="161"/>
      <c r="C32" s="161"/>
      <c r="D32" s="161"/>
      <c r="E32" s="190"/>
      <c r="F32" s="186"/>
      <c r="G32" s="187"/>
      <c r="H32" s="188"/>
      <c r="I32" s="188"/>
      <c r="J32" s="188"/>
      <c r="K32" s="188"/>
      <c r="L32" s="188"/>
      <c r="M32" s="188"/>
    </row>
    <row r="33" spans="1:13" s="106" customFormat="1" ht="12">
      <c r="A33" s="191" t="s">
        <v>118</v>
      </c>
      <c r="B33" s="101" t="s">
        <v>152</v>
      </c>
      <c r="C33" s="101"/>
      <c r="D33" s="101"/>
      <c r="E33" s="101" t="s">
        <v>176</v>
      </c>
      <c r="F33" s="162"/>
      <c r="G33" s="104"/>
      <c r="H33" s="105"/>
      <c r="I33" s="105"/>
      <c r="J33" s="105"/>
      <c r="K33" s="105"/>
      <c r="L33" s="105"/>
      <c r="M33" s="105"/>
    </row>
    <row r="34" spans="1:13" s="106" customFormat="1" ht="12">
      <c r="A34" s="191" t="s">
        <v>121</v>
      </c>
      <c r="B34" s="101">
        <v>55331371</v>
      </c>
      <c r="C34" s="101"/>
      <c r="D34" s="101"/>
      <c r="E34" s="101" t="s">
        <v>175</v>
      </c>
      <c r="F34" s="162"/>
      <c r="G34" s="104"/>
      <c r="H34" s="105"/>
      <c r="I34" s="105"/>
      <c r="J34" s="105"/>
      <c r="K34" s="105"/>
      <c r="L34" s="105"/>
      <c r="M34" s="105"/>
    </row>
    <row r="35" spans="1:13" s="106" customFormat="1" ht="12">
      <c r="A35" s="191" t="s">
        <v>122</v>
      </c>
      <c r="B35" s="101">
        <v>55331372</v>
      </c>
      <c r="C35" s="101"/>
      <c r="D35" s="101"/>
      <c r="E35" s="101" t="s">
        <v>174</v>
      </c>
      <c r="F35" s="162"/>
      <c r="G35" s="104"/>
      <c r="H35" s="105"/>
      <c r="I35" s="105"/>
      <c r="J35" s="105"/>
      <c r="K35" s="105"/>
      <c r="L35" s="105"/>
      <c r="M35" s="105"/>
    </row>
    <row r="36" spans="1:13" s="106" customFormat="1" ht="12">
      <c r="A36" s="191" t="s">
        <v>123</v>
      </c>
      <c r="B36" s="101">
        <v>55331373</v>
      </c>
      <c r="C36" s="101"/>
      <c r="D36" s="101"/>
      <c r="E36" s="101" t="s">
        <v>173</v>
      </c>
      <c r="F36" s="162"/>
      <c r="G36" s="104"/>
      <c r="H36" s="105"/>
      <c r="I36" s="105"/>
      <c r="J36" s="105"/>
      <c r="K36" s="105"/>
      <c r="L36" s="105"/>
      <c r="M36" s="105"/>
    </row>
    <row r="37" spans="1:13" s="106" customFormat="1" ht="12">
      <c r="A37" s="191" t="s">
        <v>124</v>
      </c>
      <c r="B37" s="101">
        <v>55331374</v>
      </c>
      <c r="C37" s="101"/>
      <c r="D37" s="101"/>
      <c r="E37" s="101" t="s">
        <v>172</v>
      </c>
      <c r="F37" s="162"/>
      <c r="G37" s="104"/>
      <c r="H37" s="105"/>
      <c r="I37" s="105"/>
      <c r="J37" s="105"/>
      <c r="K37" s="105"/>
      <c r="L37" s="105"/>
      <c r="M37" s="105"/>
    </row>
    <row r="38" spans="1:13" s="106" customFormat="1" ht="12">
      <c r="A38" s="191" t="s">
        <v>128</v>
      </c>
      <c r="B38" s="101">
        <v>6112013</v>
      </c>
      <c r="C38" s="101"/>
      <c r="D38" s="101"/>
      <c r="E38" s="101" t="s">
        <v>164</v>
      </c>
      <c r="F38" s="162"/>
      <c r="G38" s="104"/>
      <c r="H38" s="105"/>
      <c r="I38" s="105"/>
      <c r="J38" s="105"/>
      <c r="K38" s="105"/>
      <c r="L38" s="105"/>
      <c r="M38" s="105"/>
    </row>
    <row r="39" spans="1:13" s="106" customFormat="1" ht="12">
      <c r="A39" s="191" t="s">
        <v>129</v>
      </c>
      <c r="B39" s="101">
        <v>6112014</v>
      </c>
      <c r="C39" s="101"/>
      <c r="D39" s="101"/>
      <c r="E39" s="101" t="s">
        <v>165</v>
      </c>
      <c r="F39" s="162"/>
      <c r="G39" s="104"/>
      <c r="H39" s="105"/>
      <c r="I39" s="105"/>
      <c r="J39" s="105"/>
      <c r="K39" s="105"/>
      <c r="L39" s="105"/>
      <c r="M39" s="105"/>
    </row>
    <row r="40" spans="1:13" s="106" customFormat="1" ht="12">
      <c r="A40" s="191" t="s">
        <v>130</v>
      </c>
      <c r="B40" s="101">
        <v>6112015</v>
      </c>
      <c r="C40" s="101"/>
      <c r="D40" s="101"/>
      <c r="E40" s="101" t="s">
        <v>166</v>
      </c>
      <c r="F40" s="162"/>
      <c r="G40" s="104"/>
      <c r="H40" s="105"/>
      <c r="I40" s="105"/>
      <c r="J40" s="105"/>
      <c r="K40" s="105"/>
      <c r="L40" s="105"/>
      <c r="M40" s="105"/>
    </row>
    <row r="41" spans="1:13" s="106" customFormat="1" ht="12">
      <c r="A41" s="191" t="s">
        <v>131</v>
      </c>
      <c r="B41" s="101">
        <v>6112016</v>
      </c>
      <c r="C41" s="101"/>
      <c r="D41" s="101"/>
      <c r="E41" s="101" t="s">
        <v>167</v>
      </c>
      <c r="F41" s="162"/>
      <c r="G41" s="104"/>
      <c r="H41" s="105"/>
      <c r="I41" s="105"/>
      <c r="J41" s="105"/>
      <c r="K41" s="105"/>
      <c r="L41" s="105"/>
      <c r="M41" s="105"/>
    </row>
    <row r="42" spans="1:13" s="106" customFormat="1" ht="12">
      <c r="A42" s="191" t="s">
        <v>132</v>
      </c>
      <c r="B42" s="101">
        <v>6112017</v>
      </c>
      <c r="C42" s="101"/>
      <c r="D42" s="101"/>
      <c r="E42" s="101" t="s">
        <v>168</v>
      </c>
      <c r="F42" s="162"/>
      <c r="G42" s="104"/>
      <c r="H42" s="105"/>
      <c r="I42" s="105"/>
      <c r="J42" s="105"/>
      <c r="K42" s="105"/>
      <c r="L42" s="105"/>
      <c r="M42" s="105"/>
    </row>
    <row r="43" spans="1:13" s="106" customFormat="1" ht="12">
      <c r="A43" s="191" t="s">
        <v>133</v>
      </c>
      <c r="B43" s="101">
        <v>6112018</v>
      </c>
      <c r="C43" s="101"/>
      <c r="D43" s="101"/>
      <c r="E43" s="101" t="s">
        <v>169</v>
      </c>
      <c r="F43" s="162"/>
      <c r="G43" s="104"/>
      <c r="H43" s="105"/>
      <c r="I43" s="105"/>
      <c r="J43" s="105"/>
      <c r="K43" s="105"/>
      <c r="L43" s="105"/>
      <c r="M43" s="105"/>
    </row>
    <row r="44" spans="1:13" s="106" customFormat="1" ht="12">
      <c r="A44" s="191" t="s">
        <v>134</v>
      </c>
      <c r="B44" s="101">
        <v>6112019</v>
      </c>
      <c r="C44" s="101"/>
      <c r="D44" s="101"/>
      <c r="E44" s="101" t="s">
        <v>170</v>
      </c>
      <c r="F44" s="162"/>
      <c r="G44" s="104"/>
      <c r="H44" s="105"/>
      <c r="I44" s="105"/>
      <c r="J44" s="105"/>
      <c r="K44" s="105"/>
      <c r="L44" s="105"/>
      <c r="M44" s="105"/>
    </row>
    <row r="45" spans="1:13" s="106" customFormat="1" ht="12">
      <c r="A45" s="191" t="s">
        <v>66</v>
      </c>
      <c r="B45" s="101">
        <v>59763606</v>
      </c>
      <c r="C45" s="101"/>
      <c r="D45" s="101"/>
      <c r="E45" s="101" t="s">
        <v>171</v>
      </c>
      <c r="F45" s="162"/>
      <c r="G45" s="104"/>
      <c r="H45" s="105"/>
      <c r="I45" s="105"/>
      <c r="J45" s="105"/>
      <c r="K45" s="105"/>
      <c r="L45" s="105"/>
      <c r="M45" s="105"/>
    </row>
    <row r="46" spans="1:13" s="106" customFormat="1" ht="12">
      <c r="A46" s="191" t="s">
        <v>68</v>
      </c>
      <c r="B46" s="101" t="s">
        <v>65</v>
      </c>
      <c r="C46" s="101"/>
      <c r="D46" s="101"/>
      <c r="E46" s="101" t="s">
        <v>185</v>
      </c>
      <c r="F46" s="162"/>
      <c r="G46" s="104"/>
      <c r="H46" s="105"/>
      <c r="I46" s="105"/>
      <c r="J46" s="105"/>
      <c r="K46" s="105"/>
      <c r="L46" s="105"/>
      <c r="M46" s="105"/>
    </row>
    <row r="47" spans="1:13" s="106" customFormat="1" ht="12">
      <c r="A47" s="191" t="s">
        <v>69</v>
      </c>
      <c r="B47" s="101">
        <v>59781353</v>
      </c>
      <c r="C47" s="101"/>
      <c r="D47" s="101"/>
      <c r="E47" s="101" t="s">
        <v>186</v>
      </c>
      <c r="F47" s="162"/>
      <c r="G47" s="104"/>
      <c r="H47" s="105"/>
      <c r="I47" s="105"/>
      <c r="J47" s="105"/>
      <c r="K47" s="105"/>
      <c r="L47" s="105"/>
      <c r="M47" s="105"/>
    </row>
    <row r="48" spans="1:13" s="68" customFormat="1" ht="12">
      <c r="A48" s="99"/>
      <c r="B48" s="69"/>
      <c r="C48" s="69"/>
      <c r="D48" s="69"/>
      <c r="E48" s="69"/>
      <c r="F48" s="83"/>
      <c r="G48" s="72"/>
      <c r="H48" s="73"/>
      <c r="I48" s="73"/>
      <c r="J48" s="73"/>
      <c r="K48" s="73"/>
      <c r="L48" s="73"/>
      <c r="M48" s="73"/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Pinkava</dc:creator>
  <cp:keywords/>
  <dc:description/>
  <cp:lastModifiedBy>votruba</cp:lastModifiedBy>
  <cp:lastPrinted>2015-05-18T08:21:06Z</cp:lastPrinted>
  <dcterms:created xsi:type="dcterms:W3CDTF">2001-05-28T04:22:57Z</dcterms:created>
  <dcterms:modified xsi:type="dcterms:W3CDTF">2015-05-18T08:30:53Z</dcterms:modified>
  <cp:category/>
  <cp:version/>
  <cp:contentType/>
  <cp:contentStatus/>
</cp:coreProperties>
</file>