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4710" activeTab="2"/>
  </bookViews>
  <sheets>
    <sheet name="Krycí list" sheetId="1" r:id="rId1"/>
    <sheet name="Rekapitulace" sheetId="2" r:id="rId2"/>
    <sheet name="Rozpocet" sheetId="3" r:id="rId3"/>
    <sheet name="#Figury" sheetId="4" state="hidden" r:id="rId4"/>
    <sheet name="ESI" sheetId="5" r:id="rId5"/>
    <sheet name="ESL" sheetId="6" r:id="rId6"/>
  </sheets>
  <externalReferences>
    <externalReference r:id="rId9"/>
    <externalReference r:id="rId10"/>
    <externalReference r:id="rId11"/>
    <externalReference r:id="rId12"/>
  </externalReferences>
  <definedNames>
    <definedName name="Excel_BuiltIn_Print_Area" localSheetId="5">'ESL'!$A$14:$J$36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_1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Excel_BuiltIn_Print_Titles" localSheetId="4">'ESI'!#REF!</definedName>
    <definedName name="Excel_BuiltIn_Print_Titles" localSheetId="5">'ESL'!#REF!</definedName>
    <definedName name="_xlnm.Print_Titles" localSheetId="4">'ESI'!$1:$12</definedName>
    <definedName name="_xlnm.Print_Titles" localSheetId="5">'ESL'!$1:$13</definedName>
    <definedName name="_xlnm.Print_Titles" localSheetId="2">'Rozpocet'!$1:$13</definedName>
    <definedName name="_xlnm.Print_Area" localSheetId="4">'ESI'!$A$1:$J$38</definedName>
    <definedName name="_xlnm.Print_Area" localSheetId="5">'ESL'!$A$1:$J$52</definedName>
  </definedNames>
  <calcPr fullCalcOnLoad="1"/>
</workbook>
</file>

<file path=xl/sharedStrings.xml><?xml version="1.0" encoding="utf-8"?>
<sst xmlns="http://schemas.openxmlformats.org/spreadsheetml/2006/main" count="1408" uniqueCount="584">
  <si>
    <t>KRYCÍ LIST ROZPOČTU</t>
  </si>
  <si>
    <t>Název stavby</t>
  </si>
  <si>
    <t>Výtah - Wintera 432_8</t>
  </si>
  <si>
    <t>JKSO</t>
  </si>
  <si>
    <t xml:space="preserve"> </t>
  </si>
  <si>
    <t>Kód stavby</t>
  </si>
  <si>
    <t>R2015-01</t>
  </si>
  <si>
    <t>Název objektu</t>
  </si>
  <si>
    <t>EČO</t>
  </si>
  <si>
    <t>Kód objektu</t>
  </si>
  <si>
    <t>Název části</t>
  </si>
  <si>
    <t>Místo</t>
  </si>
  <si>
    <t>Praha 6</t>
  </si>
  <si>
    <t>Kód části</t>
  </si>
  <si>
    <t>Název podčásti</t>
  </si>
  <si>
    <t>Kód podčásti</t>
  </si>
  <si>
    <t>IČ</t>
  </si>
  <si>
    <t>DIČ</t>
  </si>
  <si>
    <t>Objednatel</t>
  </si>
  <si>
    <t>Městská část Praha 6</t>
  </si>
  <si>
    <t>Projektant</t>
  </si>
  <si>
    <t>INPAR s.r.o.</t>
  </si>
  <si>
    <t>Zhotovitel</t>
  </si>
  <si>
    <t>Rozpočet číslo</t>
  </si>
  <si>
    <t>Zpracoval</t>
  </si>
  <si>
    <t>Dne</t>
  </si>
  <si>
    <t>Ing. Novotná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</si>
  <si>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</si>
  <si>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</si>
  <si>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</si>
  <si>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</si>
  <si>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</si>
  <si>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</si>
  <si>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</si>
  <si>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</si>
  <si>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</si>
  <si>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</si>
  <si>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</si>
  <si>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</si>
  <si>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</si>
  <si>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</si>
  <si>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</si>
  <si>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</si>
  <si>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</si>
  <si>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</si>
  <si>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</si>
  <si>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</si>
  <si>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</si>
  <si>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</si>
  <si>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</si>
  <si>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</si>
  <si>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</si>
  <si>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</si>
  <si>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</si>
  <si>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</si>
  <si>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</si>
  <si>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</si>
  <si>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</si>
  <si>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</si>
  <si>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</si>
  <si>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</si>
  <si>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</si>
  <si>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</si>
  <si>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</si>
  <si>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</si>
  <si>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</si>
  <si>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</si>
  <si>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</si>
  <si>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</si>
  <si>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</si>
  <si>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</si>
  <si>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</si>
  <si>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</si>
  <si>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</si>
  <si>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</si>
  <si>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</si>
  <si>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</si>
  <si>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</si>
  <si>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</si>
  <si>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</si>
  <si>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</si>
  <si>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</si>
  <si>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</si>
  <si>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</si>
  <si>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</si>
  <si>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</si>
  <si>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</si>
  <si>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</si>
  <si>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</si>
  <si>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</si>
  <si>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</si>
  <si>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</si>
  <si>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</si>
  <si>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</si>
  <si>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</si>
  <si>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</si>
  <si>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</si>
  <si>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</si>
  <si>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</si>
  <si>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</si>
  <si>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</si>
  <si>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</si>
  <si>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</si>
  <si>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</si>
  <si>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</si>
  <si>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</si>
  <si>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</si>
  <si>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</si>
  <si>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</si>
  <si>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</si>
  <si>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221</t>
  </si>
  <si>
    <t>113106121</t>
  </si>
  <si>
    <t>Rozebrání dlažeb komunikací pro pěší z betonových nebo kamenných dlaždic</t>
  </si>
  <si>
    <t>m2</t>
  </si>
  <si>
    <t>2</t>
  </si>
  <si>
    <t>"pro výtah, materiál bude následně použit" 4,00*3,60</t>
  </si>
  <si>
    <t>-1</t>
  </si>
  <si>
    <t>002</t>
  </si>
  <si>
    <t>113152112</t>
  </si>
  <si>
    <t>Odstranění podkladů zpevněných ploch z kameniva drceného</t>
  </si>
  <si>
    <t>m3</t>
  </si>
  <si>
    <t>"pro výtah" 4,00*3,60*0,30</t>
  </si>
  <si>
    <t>3</t>
  </si>
  <si>
    <t>001</t>
  </si>
  <si>
    <t>131203101</t>
  </si>
  <si>
    <t>Hloubení jam ručním nebo pneum nářadím v soudržných horninách tř. 3</t>
  </si>
  <si>
    <t>"pro výtah" 4,00*3,60*(1,47-0,35)</t>
  </si>
  <si>
    <t>4</t>
  </si>
  <si>
    <t>131203109</t>
  </si>
  <si>
    <t>Příplatek za lepivost u hloubení jam ručním nebo pneum nářadím v hornině tř. 3</t>
  </si>
  <si>
    <t>5</t>
  </si>
  <si>
    <t>PK</t>
  </si>
  <si>
    <t>162701105</t>
  </si>
  <si>
    <t>Vodorovné přemístění výkopku z horniny tř. 1 až 4 na skládku (vzdálenosti dle dodavatele)</t>
  </si>
  <si>
    <t>16,128-9,475</t>
  </si>
  <si>
    <t>6</t>
  </si>
  <si>
    <t>171201202</t>
  </si>
  <si>
    <t>Uložení zeminy (bez nakypření) na skládku včetně poplatku</t>
  </si>
  <si>
    <t>7</t>
  </si>
  <si>
    <t>174102101</t>
  </si>
  <si>
    <t>Zásyp jam, šachet a rýh do 30 m3 sypaninou se zhutněním při překopech inženýrských sítí</t>
  </si>
  <si>
    <t>"pro výtah" 4,00*3,60*(1,47-0,35)-2,20*2,70*(1,47-0,35)</t>
  </si>
  <si>
    <t>8</t>
  </si>
  <si>
    <t>181951102</t>
  </si>
  <si>
    <t>Úprava pláně v hornině tř. 1 až 4 se zhutněním</t>
  </si>
  <si>
    <t>"kolem výtahu" 4,00*3,60-1,90*2,50</t>
  </si>
  <si>
    <t>Zakládání</t>
  </si>
  <si>
    <t>9</t>
  </si>
  <si>
    <t>011</t>
  </si>
  <si>
    <t>273322611</t>
  </si>
  <si>
    <t>Základové desky ze ŽB tř. C 30/37 (bílá vana, vč. všech detailů)</t>
  </si>
  <si>
    <t>"základová deska výtahu - bílá vana" 2,15*2,30*0,25+1,05*2,30*0,20</t>
  </si>
  <si>
    <t>10</t>
  </si>
  <si>
    <t>273351215</t>
  </si>
  <si>
    <t>Zřízení bednění stěn základových desek</t>
  </si>
  <si>
    <t>"základová deska výtahu - bílá vana" (2,15+2,30)*2*0,25+(1,05+2,30)*2*0,20</t>
  </si>
  <si>
    <t>11</t>
  </si>
  <si>
    <t>273351216</t>
  </si>
  <si>
    <t>Odstranění bednění stěn základových desek</t>
  </si>
  <si>
    <t>12</t>
  </si>
  <si>
    <t>273361821</t>
  </si>
  <si>
    <t>Výztuž základových desek betonářskou ocelí 10 505 (R)</t>
  </si>
  <si>
    <t>t</t>
  </si>
  <si>
    <t>"uvažováno cca 120kg/m3" 3,565*120/1000</t>
  </si>
  <si>
    <t>Svislé a kompletní konstrukce</t>
  </si>
  <si>
    <t>13</t>
  </si>
  <si>
    <t>341321610</t>
  </si>
  <si>
    <t>Stěny nosné ze ŽB tř. C 30/37 (bílá vana, vč. všech detailů)</t>
  </si>
  <si>
    <t>"stěny výtahu" (2,15+1,85*2)*1,20*0,25+1,85*0,85*0,25</t>
  </si>
  <si>
    <t>14</t>
  </si>
  <si>
    <t>341351105</t>
  </si>
  <si>
    <t>Zřízení bednění oboustranného stěn nosných</t>
  </si>
  <si>
    <t>"stěny výtahu" ((2,15+1,85*2)*1,20+1,85*0,85)*2</t>
  </si>
  <si>
    <t>15</t>
  </si>
  <si>
    <t>341351106</t>
  </si>
  <si>
    <t>Odstranění bednění oboustranného stěn nosných</t>
  </si>
  <si>
    <t>16</t>
  </si>
  <si>
    <t>341361821</t>
  </si>
  <si>
    <t>Výztuž stěn betonářskou ocelí 10 505</t>
  </si>
  <si>
    <t>"uvažováno cca 120kg/m3" 2,148*120/1000</t>
  </si>
  <si>
    <t>17</t>
  </si>
  <si>
    <t>014</t>
  </si>
  <si>
    <t>349231821</t>
  </si>
  <si>
    <t>Přizdívka ostění s ozubem z cihel tl do 300 mm</t>
  </si>
  <si>
    <t>otvory k výtahové šachtě</t>
  </si>
  <si>
    <t>"1.NP" 2,14*0,485*2</t>
  </si>
  <si>
    <t>"2.NP" 2,755*0,475*2</t>
  </si>
  <si>
    <t>"3.NP" 2,755*0,345*2</t>
  </si>
  <si>
    <t>"4.NP" 2,77*0,345*2</t>
  </si>
  <si>
    <t>"5.NP" 2,79*0,345*2</t>
  </si>
  <si>
    <t>"6.NP" 2,74*0,345*2</t>
  </si>
  <si>
    <t>Vodorovné konstrukce</t>
  </si>
  <si>
    <t>18</t>
  </si>
  <si>
    <t>411321414</t>
  </si>
  <si>
    <t>Stropy deskové ze ŽB tř. C 25/30</t>
  </si>
  <si>
    <t>"2.NP" 1,10*1,76*0,15</t>
  </si>
  <si>
    <t>"6.NP" 1,10*1,76*0,15</t>
  </si>
  <si>
    <t>19</t>
  </si>
  <si>
    <t>411351101</t>
  </si>
  <si>
    <t>Zřízení bednění stropů deskových</t>
  </si>
  <si>
    <t>"stropní konstrukce k výtahu"</t>
  </si>
  <si>
    <t>"2.NP" 1,10*1,76</t>
  </si>
  <si>
    <t>"6.NP" 1,10*1,76</t>
  </si>
  <si>
    <t>20</t>
  </si>
  <si>
    <t>411351102</t>
  </si>
  <si>
    <t>Odstranění bednění stropů deskových</t>
  </si>
  <si>
    <t>21</t>
  </si>
  <si>
    <t>411354171</t>
  </si>
  <si>
    <t>Zřízení podpěrné konstrukce stropů v do 4 m pro zatížení do 5 kPa</t>
  </si>
  <si>
    <t>22</t>
  </si>
  <si>
    <t>411354172</t>
  </si>
  <si>
    <t>Odstranění podpěrné konstrukce stropů v do 4 m pro zatížení do 5 kPa</t>
  </si>
  <si>
    <t>23</t>
  </si>
  <si>
    <t>411361821</t>
  </si>
  <si>
    <t>Výztuž stropů betonářskou ocelí 10 505</t>
  </si>
  <si>
    <t>"uvažováno cca 120kg/m3" 0,580*120/1000</t>
  </si>
  <si>
    <t>Komunikace</t>
  </si>
  <si>
    <t>24</t>
  </si>
  <si>
    <t>564231111</t>
  </si>
  <si>
    <t>Podklad nebo podsyp ze štěrkopísku ŠP tl 100 mm</t>
  </si>
  <si>
    <t>25</t>
  </si>
  <si>
    <t>564861112</t>
  </si>
  <si>
    <t>Podklad ze štěrkodrtě ŠD tl 210 mm</t>
  </si>
  <si>
    <t>26</t>
  </si>
  <si>
    <t>567114132</t>
  </si>
  <si>
    <t>Podklad z podkladového betonu tř. PB II (C 16/20) tl 120 mm</t>
  </si>
  <si>
    <t>27</t>
  </si>
  <si>
    <t>567921112</t>
  </si>
  <si>
    <t>Podklad z mezerovitého betonu MCB tl 150 mm</t>
  </si>
  <si>
    <t>28</t>
  </si>
  <si>
    <t>591111111</t>
  </si>
  <si>
    <t>Kladení dlažby z kostek velkých z kamene do lože z kameniva těženého tl 50 mm</t>
  </si>
  <si>
    <t>"kolem výtahu z původního materiálu" 4,00*3,60-1,90*2,50</t>
  </si>
  <si>
    <t>Úpravy povrchů, podlahy a osazování výplní</t>
  </si>
  <si>
    <t>29</t>
  </si>
  <si>
    <t>611321141</t>
  </si>
  <si>
    <t>Vápenocementová omítka štuková dvouvrstvá vnitřních stropů rovných nanášená ručně</t>
  </si>
  <si>
    <t>"spojovací krček k výtahu" 6*(1,10*1,76)</t>
  </si>
  <si>
    <t>30</t>
  </si>
  <si>
    <t>611321145</t>
  </si>
  <si>
    <t>Vápenocementová omítka štuková dvouvrstvá vnitřních schodišťových konstrukcí nanášená ručně</t>
  </si>
  <si>
    <t xml:space="preserve">"prostor spojovacího krčku" </t>
  </si>
  <si>
    <t>"1.NP" 2,14*0,485*2+1,20*0,485</t>
  </si>
  <si>
    <t>"2.NP" 2,755*0,475*2+1,50*0,475</t>
  </si>
  <si>
    <t>"3.NP" 2,755*0,345*2+1,50*0,345</t>
  </si>
  <si>
    <t>"4.NP" 2,77*0,345*2+1,50*0,345</t>
  </si>
  <si>
    <t>"5.NP" 2,79*0,345*2+1,50*0,345</t>
  </si>
  <si>
    <t>"6.NP" 2,74*0,345*2+1,50*0,345</t>
  </si>
  <si>
    <t>31</t>
  </si>
  <si>
    <t>622335113</t>
  </si>
  <si>
    <t>Oprava cementové štukové omítky vnějších stěn v rozsahu do 50%</t>
  </si>
  <si>
    <t>"vnější omítka okolo výtahové šachty" (0,60+0,70)*2*21,20</t>
  </si>
  <si>
    <t>32</t>
  </si>
  <si>
    <t>631311115</t>
  </si>
  <si>
    <t>Mazanina tl do 80 mm z betonu prostého tř. C 20/25</t>
  </si>
  <si>
    <t>P10*0,05</t>
  </si>
  <si>
    <t>33</t>
  </si>
  <si>
    <t>631311124</t>
  </si>
  <si>
    <t>Mazanina tl do 120 mm z betonu prostého tř. C 16/20</t>
  </si>
  <si>
    <t>"podkladní beton výtahu" 2,15*2,00*0,10</t>
  </si>
  <si>
    <t>Trubní vedení</t>
  </si>
  <si>
    <t>34</t>
  </si>
  <si>
    <t>271</t>
  </si>
  <si>
    <t>899102211</t>
  </si>
  <si>
    <t>Demontáž poklopů litinových nebo ocelových včetně rámů hmotnosti přes 50 do 100 kg</t>
  </si>
  <si>
    <t>kus</t>
  </si>
  <si>
    <t>Ostatní konstrukce a práce</t>
  </si>
  <si>
    <t>35</t>
  </si>
  <si>
    <t>003</t>
  </si>
  <si>
    <t>941111122</t>
  </si>
  <si>
    <t>Montáž lešení řadového trubkového lehkého s podlahami zatížení do 200 kg/m2 š do 1,2 m v do 25 m</t>
  </si>
  <si>
    <t>(4,50+(1,85+0,96))*21,20</t>
  </si>
  <si>
    <t>36</t>
  </si>
  <si>
    <t>941111222</t>
  </si>
  <si>
    <t>Příplatek k lešení řadovému trubkovému lehkému s podlahami š 1,2 m v 25 m za první a ZKD den použití</t>
  </si>
  <si>
    <t>"uvažováno 30 dní" 154,972*30</t>
  </si>
  <si>
    <t>37</t>
  </si>
  <si>
    <t>941112822</t>
  </si>
  <si>
    <t>Demontáž lešení řadového trubkového lehkého bez podlah zatížení do 200 kg/m2 š do 1,2 m v do 25 m</t>
  </si>
  <si>
    <t>38</t>
  </si>
  <si>
    <t>9478000</t>
  </si>
  <si>
    <t>kpl</t>
  </si>
  <si>
    <t>39</t>
  </si>
  <si>
    <t>952901111</t>
  </si>
  <si>
    <t>Vyčištění budov bytové a občanské výstavby při výšce podlaží do 4 m</t>
  </si>
  <si>
    <t>6*6,15</t>
  </si>
  <si>
    <t>40</t>
  </si>
  <si>
    <t>953611111</t>
  </si>
  <si>
    <t>Zvukově-izolační prvek výtahové šachty</t>
  </si>
  <si>
    <t>41</t>
  </si>
  <si>
    <t>013</t>
  </si>
  <si>
    <t>962032231</t>
  </si>
  <si>
    <t>Bourání zdiva z cihel pálených nebo vápenopískových na MV nebo MVC</t>
  </si>
  <si>
    <t>parapety</t>
  </si>
  <si>
    <t>"1.NP" 1,215*0,95*0,485</t>
  </si>
  <si>
    <t>"2.NP" 1,88*0,95*0,475</t>
  </si>
  <si>
    <t>"3.NP" 0,475*0,95*2*0,475</t>
  </si>
  <si>
    <t>"4.NP" 0,47*0,95*2*0,475</t>
  </si>
  <si>
    <t>"5.NP" 0,47*0,95*2*0,475</t>
  </si>
  <si>
    <t>"6.NP" 1,765*0,90*0,465</t>
  </si>
  <si>
    <t>42</t>
  </si>
  <si>
    <t>965042141</t>
  </si>
  <si>
    <t>Bourání podkladů pod dlažby nebo mazanin betonových nebo z litého asfaltu tl do 100 mm pl přes 4 m2</t>
  </si>
  <si>
    <t>"3.NP" 2,50*0,10</t>
  </si>
  <si>
    <t>"4.NP" 2,50*0,10</t>
  </si>
  <si>
    <t>"5.NP" 2,50*0,10</t>
  </si>
  <si>
    <t>43</t>
  </si>
  <si>
    <t>968062355</t>
  </si>
  <si>
    <t>Vybourání dřevěných rámů oken dvojitých včetně křídel pl do 2 m2</t>
  </si>
  <si>
    <t>"okno 1.NP" 1,215*1,20</t>
  </si>
  <si>
    <t>44</t>
  </si>
  <si>
    <t>968062356</t>
  </si>
  <si>
    <t>Vybourání dřevěných rámů oken dvojitých včetně křídel pl do 4 m2</t>
  </si>
  <si>
    <t>"2.NP" 1,88*1,845</t>
  </si>
  <si>
    <t>"3.NP" 0,47*1,00*2</t>
  </si>
  <si>
    <t>"4.NP" 0,47*1,00*2</t>
  </si>
  <si>
    <t>"5.NP" 0,47*1,00*2</t>
  </si>
  <si>
    <t>"6.NP" 1,765*1,85</t>
  </si>
  <si>
    <t>45</t>
  </si>
  <si>
    <t>968062455</t>
  </si>
  <si>
    <t>Vybourání dřevěných dveřních zárubní pl do 2 m2</t>
  </si>
  <si>
    <t>"3.NP" 0,70*2,00</t>
  </si>
  <si>
    <t>"4.NP" 0,70*2,00</t>
  </si>
  <si>
    <t>"5.NP" 0,70*2,00</t>
  </si>
  <si>
    <t>46</t>
  </si>
  <si>
    <t>976071111</t>
  </si>
  <si>
    <t>Vybourání kovových madel a zábradlí</t>
  </si>
  <si>
    <t>m</t>
  </si>
  <si>
    <t>"3.NP" 1,70+0,935*2</t>
  </si>
  <si>
    <t>"4.NP" 1,70+0,935*2</t>
  </si>
  <si>
    <t>"5.NP" 1,70+0,935*2</t>
  </si>
  <si>
    <t>99</t>
  </si>
  <si>
    <t>Přesun hmot</t>
  </si>
  <si>
    <t>49</t>
  </si>
  <si>
    <t>997013501</t>
  </si>
  <si>
    <t>Odvoz suti na skládku a vybouraných hmot nebo meziskládku do 1 km se složením</t>
  </si>
  <si>
    <t>50</t>
  </si>
  <si>
    <t>997013509</t>
  </si>
  <si>
    <t>Příplatek k odvozu suti a vybouraných hmot na skládku ZKD 1 km přes 1 km</t>
  </si>
  <si>
    <t>51</t>
  </si>
  <si>
    <t>997013803</t>
  </si>
  <si>
    <t>Poplatek za uložení stavebního odpadu z keramických materiálů na skládce (skládkovné)</t>
  </si>
  <si>
    <t>52</t>
  </si>
  <si>
    <t>998011003</t>
  </si>
  <si>
    <t>Přesun hmot pro budovy zděné v do 24 m</t>
  </si>
  <si>
    <t>Práce a dodávky PSV</t>
  </si>
  <si>
    <t>712</t>
  </si>
  <si>
    <t>Povlakové krytiny</t>
  </si>
  <si>
    <t>53</t>
  </si>
  <si>
    <t>712332110</t>
  </si>
  <si>
    <t>Povlaková krytina do 10° drenážní a ochranná vrstva pásy, vč. všech detailů</t>
  </si>
  <si>
    <t>"spojovací krček a výtahová šachta" 1,76*1,875+0,980*1,76</t>
  </si>
  <si>
    <t>54</t>
  </si>
  <si>
    <t>998712203</t>
  </si>
  <si>
    <t>Přesun hmot procentní pro krytiny povlakové v objektech v do 24 m</t>
  </si>
  <si>
    <t>762</t>
  </si>
  <si>
    <t>Konstrukce tesařské</t>
  </si>
  <si>
    <t>55</t>
  </si>
  <si>
    <t>762341046</t>
  </si>
  <si>
    <t>Bednění střech rovných z desek OSB tl 22 mm na pero a drážku šroubovaných na rošt</t>
  </si>
  <si>
    <t>56</t>
  </si>
  <si>
    <t>762395000</t>
  </si>
  <si>
    <t>Spojovací prostředky pro montáž krovu, bednění, laťování, světlíky, klíny</t>
  </si>
  <si>
    <t>5,025*0,022</t>
  </si>
  <si>
    <t>57</t>
  </si>
  <si>
    <t>998762203</t>
  </si>
  <si>
    <t>Přesun hmot procentní pro kce tesařské v objektech v do 24 m</t>
  </si>
  <si>
    <t>764</t>
  </si>
  <si>
    <t>Konstrukce klempířské</t>
  </si>
  <si>
    <t>764410850</t>
  </si>
  <si>
    <t>Demontáž oplechování parapetu rš do 330 mm</t>
  </si>
  <si>
    <t>998764203</t>
  </si>
  <si>
    <t>Přesun hmot procentní pro konstrukce klempířské v objektech v do 24 m</t>
  </si>
  <si>
    <t>766</t>
  </si>
  <si>
    <t>Konstrukce truhlářské</t>
  </si>
  <si>
    <t>766441821</t>
  </si>
  <si>
    <t>Demontáž parapetních desek dřevěných, laminovaných šířky do 30 cm délky přes 1,0 m</t>
  </si>
  <si>
    <t>998766203</t>
  </si>
  <si>
    <t>Přesun hmot procentní pro konstrukce truhlářské v objektech v do 24 m</t>
  </si>
  <si>
    <t>771</t>
  </si>
  <si>
    <t>Podlahy z dlaždic</t>
  </si>
  <si>
    <t>771575131</t>
  </si>
  <si>
    <t>Montáž podlah keramických režných protiskluzných lepených disperzním lepidlem do 50 ks/m2, vč. soklu</t>
  </si>
  <si>
    <t>p10</t>
  </si>
  <si>
    <t>"skladba P10 - mezipodesty, vč. soklu" 2,12*6</t>
  </si>
  <si>
    <t>M</t>
  </si>
  <si>
    <t>MAT</t>
  </si>
  <si>
    <t>597612610</t>
  </si>
  <si>
    <t>dlaždice keramické 30 x 30 x 0,8 cm I. j.</t>
  </si>
  <si>
    <t>771579192</t>
  </si>
  <si>
    <t>Příplatek k montáž podlah keramických za omezený prostor</t>
  </si>
  <si>
    <t>783</t>
  </si>
  <si>
    <t>Dokončovací práce - nátěry</t>
  </si>
  <si>
    <t>783851212</t>
  </si>
  <si>
    <t xml:space="preserve">Nátěry na bázi epoxidu, protiolejové  </t>
  </si>
  <si>
    <t>"dno výtahové šachty" 1,65*1,85</t>
  </si>
  <si>
    <t>"obvod dna" (1,65+1,85)*2*0,30</t>
  </si>
  <si>
    <t>Práce a dodávky M</t>
  </si>
  <si>
    <t>33-M</t>
  </si>
  <si>
    <t>Montáže dopr.zaříz.,sklad. zař. a váh</t>
  </si>
  <si>
    <t>933</t>
  </si>
  <si>
    <t>330030056</t>
  </si>
  <si>
    <t>3300301</t>
  </si>
  <si>
    <t>Dodávka osobního výtahu dle specifikace PD i s nosnou ocelovou konstrukcí</t>
  </si>
  <si>
    <t>skladba P10</t>
  </si>
  <si>
    <t>12,72</t>
  </si>
  <si>
    <t>21.01.2015</t>
  </si>
  <si>
    <t>997013811</t>
  </si>
  <si>
    <t>Poplatek za uložení stavebního dřevěného odpadu na skládce (skládkovné)</t>
  </si>
  <si>
    <t>Vyvěšení nebo zavěšení dřevěných křídel dveří pl do 2 m2</t>
  </si>
  <si>
    <t>766691914</t>
  </si>
  <si>
    <t>"3.NP" 1</t>
  </si>
  <si>
    <t>"4.NP" 1</t>
  </si>
  <si>
    <t>"5.NP" 1</t>
  </si>
  <si>
    <t>Vysklívání oken a dveří plochy do 3 m2 skla plochého</t>
  </si>
  <si>
    <t>787600802</t>
  </si>
  <si>
    <t>"skládka do 10km" 18,711*9</t>
  </si>
  <si>
    <t>TECHNICKÝ POPIS</t>
  </si>
  <si>
    <t>PARAMETR</t>
  </si>
  <si>
    <t xml:space="preserve">REFERENČNÍ VÝROBCE </t>
  </si>
  <si>
    <t>TYP</t>
  </si>
  <si>
    <t>POČET M.J.</t>
  </si>
  <si>
    <t>CENA M.J.</t>
  </si>
  <si>
    <t>MONTÁŽ M.J.</t>
  </si>
  <si>
    <t>CENA CELKEM</t>
  </si>
  <si>
    <t>SILNOPROUD</t>
  </si>
  <si>
    <t>ROZVADĚČ A DODÁVKA</t>
  </si>
  <si>
    <t>CELKEM</t>
  </si>
  <si>
    <t>HAGER</t>
  </si>
  <si>
    <t>ks</t>
  </si>
  <si>
    <t>1.2</t>
  </si>
  <si>
    <t>Rozváděč RE 6.NP - dozbrojení: 2x jistič 3x25A, 1x jistič 3x16A"C"</t>
  </si>
  <si>
    <t>1.3</t>
  </si>
  <si>
    <t>Přihlášení elektroměru na PRE a.s.</t>
  </si>
  <si>
    <t>1.4</t>
  </si>
  <si>
    <t>Rozvaděč RD  - 1x hlavní vypínač 1x32A, 7x jisti 10A/1, 4x jistič 16A/1, spínače osvětlení(stávající), přepínač pro osvětlení schodiště</t>
  </si>
  <si>
    <t>60 M, IP44</t>
  </si>
  <si>
    <t>1.5</t>
  </si>
  <si>
    <t>Elektroměrový rozvaděč v průjezdu - 6x pozice elektroměru vč. jističů</t>
  </si>
  <si>
    <t>Schrack</t>
  </si>
  <si>
    <t>1.6</t>
  </si>
  <si>
    <t>GEZE</t>
  </si>
  <si>
    <t>THZ</t>
  </si>
  <si>
    <t>1.7</t>
  </si>
  <si>
    <t>Pohona pro okenní otvory</t>
  </si>
  <si>
    <t>BELIMO</t>
  </si>
  <si>
    <t>2.1</t>
  </si>
  <si>
    <t>2.2</t>
  </si>
  <si>
    <t>2.3</t>
  </si>
  <si>
    <t>KOPOS</t>
  </si>
  <si>
    <t>KU 68</t>
  </si>
  <si>
    <t>2.4</t>
  </si>
  <si>
    <t>ABB</t>
  </si>
  <si>
    <t>TANGO BÍLÁ</t>
  </si>
  <si>
    <t>2.5</t>
  </si>
  <si>
    <t>2.6</t>
  </si>
  <si>
    <t>2.7</t>
  </si>
  <si>
    <t>2.8</t>
  </si>
  <si>
    <t>2.9</t>
  </si>
  <si>
    <t>2.10</t>
  </si>
  <si>
    <t>2.11</t>
  </si>
  <si>
    <t>2.12</t>
  </si>
  <si>
    <t>2.14</t>
  </si>
  <si>
    <t>UNIVOLT</t>
  </si>
  <si>
    <t>FXP</t>
  </si>
  <si>
    <t>2.15</t>
  </si>
  <si>
    <t>25mm</t>
  </si>
  <si>
    <t>2.16</t>
  </si>
  <si>
    <t>Kablo Kladno a.s.</t>
  </si>
  <si>
    <t>TECHNOLOGICKÉ INSTALACE</t>
  </si>
  <si>
    <t>4.1</t>
  </si>
  <si>
    <t>Kabel CYKY (napojení k RE)</t>
  </si>
  <si>
    <t>4 x 10</t>
  </si>
  <si>
    <t>4.2</t>
  </si>
  <si>
    <t>5J x 2,5</t>
  </si>
  <si>
    <t>4.3</t>
  </si>
  <si>
    <t>KU68</t>
  </si>
  <si>
    <t>OSVĚTLOVACÍ TĚLESA - DLE ARCH. NÁVRHU</t>
  </si>
  <si>
    <t>5.1</t>
  </si>
  <si>
    <t>Svorka trojdílná elektroinstalační</t>
  </si>
  <si>
    <t>WAGO</t>
  </si>
  <si>
    <t>5.2</t>
  </si>
  <si>
    <t>Demontáž stávajících svítidel na půdě a opětovná montáž na stěnu</t>
  </si>
  <si>
    <t>5.3</t>
  </si>
  <si>
    <t>Svítidlo stropní, bílá barva vč. pohybového čidla</t>
  </si>
  <si>
    <t>1x32W, IP44</t>
  </si>
  <si>
    <t>Osmont</t>
  </si>
  <si>
    <t>5.4</t>
  </si>
  <si>
    <t>Svítidlo stropní, bílá barva vč.záložní baterie na 1hodinu</t>
  </si>
  <si>
    <t>2x32W, IP20</t>
  </si>
  <si>
    <t>SPOLEČNÉ POLOŽKY - SILNOPROUD</t>
  </si>
  <si>
    <t>6.1</t>
  </si>
  <si>
    <t>Stavební přípomoce spol. prostory – sekání drážek, zaházení, začištění, štukování, výmalba</t>
  </si>
  <si>
    <t>100 mm x 50 mm</t>
  </si>
  <si>
    <t>6.2</t>
  </si>
  <si>
    <t>Úprava hromosvodu - připojení oken, nového oplechování, anténního stožáru</t>
  </si>
  <si>
    <t>6.3</t>
  </si>
  <si>
    <t>Dokumentace dodavatelská a skutečného provedení ve 3 paré</t>
  </si>
  <si>
    <t>6.4</t>
  </si>
  <si>
    <t>Revize elektro a hromosvodu</t>
  </si>
  <si>
    <t>SLABOPROUD</t>
  </si>
  <si>
    <t>Kabel U/UTP Cat.5e 4x2xAWG24, PVC plášť modrý</t>
  </si>
  <si>
    <t>SCHRACK</t>
  </si>
  <si>
    <t>HSEKU424P1</t>
  </si>
  <si>
    <t>Krabice univerzální  pro montáž zásuvek</t>
  </si>
  <si>
    <t>Krabice odbočovací s víkem</t>
  </si>
  <si>
    <t>KO97</t>
  </si>
  <si>
    <t>STA – společná televizní anténa, CATV – kabelová televize</t>
  </si>
  <si>
    <t>Demontáž stávajícího anténního systému STA</t>
  </si>
  <si>
    <t>Přemístění stávající antény na nové místo (demontáž, zpětná montáž, úprava kabeláže</t>
  </si>
  <si>
    <t>Rozvodnice TKR 60x60x20 cm</t>
  </si>
  <si>
    <t>SCHWAIGER</t>
  </si>
  <si>
    <t>TKR 60x60x20</t>
  </si>
  <si>
    <t>Přepěťová ochrana koaxiální, konektor "F", 2. stupeň</t>
  </si>
  <si>
    <t>Slučovač UHF/FM</t>
  </si>
  <si>
    <t>Širokopásmový zesilovač 34dB, včetně regulátoru náklonu</t>
  </si>
  <si>
    <t>GN6834 211\C110</t>
  </si>
  <si>
    <t>Rozbočovač 1/10, DC průchod</t>
  </si>
  <si>
    <t>Umělá zátěž 75 Ohm, konektor „F“</t>
  </si>
  <si>
    <t>Konektor "F" krimpovací</t>
  </si>
  <si>
    <t>Zásuvka TV/FM/SAT</t>
  </si>
  <si>
    <t>Krabice přístrojová pro instalaci do železobetonu včetně spodku a víka</t>
  </si>
  <si>
    <t>Koaxiální kabel 75 Ohm</t>
  </si>
  <si>
    <t>CAVEL</t>
  </si>
  <si>
    <t>DG113</t>
  </si>
  <si>
    <t>Trubka</t>
  </si>
  <si>
    <t>32mm</t>
  </si>
  <si>
    <t>2.17</t>
  </si>
  <si>
    <t>2.18</t>
  </si>
  <si>
    <t>Konektor "F"</t>
  </si>
  <si>
    <t>2.19</t>
  </si>
  <si>
    <t>Propojení a oživení systému</t>
  </si>
  <si>
    <t>2.20</t>
  </si>
  <si>
    <t>Měření elektrických parametrů vedení</t>
  </si>
  <si>
    <t>2.21</t>
  </si>
  <si>
    <t>Revize</t>
  </si>
  <si>
    <t>DT – domácí telefon</t>
  </si>
  <si>
    <t xml:space="preserve">Domácí telefon, 3 tlačítka, regulace vyzvánění </t>
  </si>
  <si>
    <t>Urmet</t>
  </si>
  <si>
    <t>Zvonkové tlačítko</t>
  </si>
  <si>
    <t>Krabice přístrojová</t>
  </si>
  <si>
    <t>5.5</t>
  </si>
  <si>
    <t>5.6</t>
  </si>
  <si>
    <t>Kabel JY(St)Y 2x2x0,8</t>
  </si>
  <si>
    <t>5.7</t>
  </si>
  <si>
    <t>Kabel JY(St)Y 1x2x0,8</t>
  </si>
  <si>
    <t>5.8</t>
  </si>
  <si>
    <t>Kabel CYH 2x0,5</t>
  </si>
  <si>
    <t>5.9</t>
  </si>
  <si>
    <t>5.10</t>
  </si>
  <si>
    <t>5.11</t>
  </si>
  <si>
    <t>5.12</t>
  </si>
  <si>
    <t>Výměna stávajících venkovních jednotek - pouze rozhodne-li investoe o výměně</t>
  </si>
  <si>
    <t>Stavební přípomoce</t>
  </si>
  <si>
    <t>100 mm x 30 mm</t>
  </si>
  <si>
    <t>Kabel CYKY (GEZE)</t>
  </si>
  <si>
    <t>Kabel CYKY (výtah)</t>
  </si>
  <si>
    <t>3,5 x 1,5</t>
  </si>
  <si>
    <t>Centrála pro otvírání oken GEZE THZ v1.NP a 6.NP + 6x tačítkový hlasič + 1x optický hlásič</t>
  </si>
  <si>
    <t>Stavební úpravy v prostoru mezipodesty (úpravy podlahy, oprava omítky, malby stěn aj.)</t>
  </si>
  <si>
    <t>741</t>
  </si>
  <si>
    <t xml:space="preserve">Elektromontáže </t>
  </si>
  <si>
    <t>741001</t>
  </si>
  <si>
    <t>Elektroinstalace - silnoproud - samostatná část rozpočtu</t>
  </si>
  <si>
    <t>741002</t>
  </si>
  <si>
    <t>Elektroinstalace - slaboproud - samostatná část rozpočtu</t>
  </si>
  <si>
    <t>764211553</t>
  </si>
  <si>
    <t>Krytina TiZn hladká střešní ze šablon do 0,5 m2 sklonu do 30° vč. detailů</t>
  </si>
  <si>
    <t>764420001</t>
  </si>
  <si>
    <t xml:space="preserve">Další klempířské prvky, dle PD </t>
  </si>
  <si>
    <t>Hluková zkouška výtahu a Revize výtahu</t>
  </si>
  <si>
    <t>Dokončovací práce - malby</t>
  </si>
  <si>
    <t>784424271</t>
  </si>
  <si>
    <t>Malby vápenné tónované dvojnásobné se začištěním a 2x pačokováním v místnostech v do 3,8 m</t>
  </si>
  <si>
    <t>spojovací krček k výtahu - strop 6*(1,10*1,76)</t>
  </si>
  <si>
    <t xml:space="preserve">prostor spojovacího krčku - stěny </t>
  </si>
  <si>
    <t>1.NP (2,14*2+1,20)*2,50</t>
  </si>
  <si>
    <t>2.NP (2,755*2+1,50)*3,18</t>
  </si>
  <si>
    <t>3.NP (2,755*2+1,50)*3,22</t>
  </si>
  <si>
    <t>4.NP (2,77*2+1,50)*3,23</t>
  </si>
  <si>
    <t>5.NP (2,79*2+1,50)*3,3</t>
  </si>
  <si>
    <t>6.NP (2,74*2+1,50)*3,30</t>
  </si>
  <si>
    <t>Montáž výtah osobní  6 stanic, spodní stanice průchozí, nosná konstrukce a opláštění</t>
  </si>
  <si>
    <t>Cenová soustava URS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</si>
</sst>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#,##0.00_ ;\-#,##0.00\ "/>
    <numFmt numFmtId="172" formatCode="#,##0.0"/>
    <numFmt numFmtId="173" formatCode="#,##0.000_ ;\-#,##0.000\ "/>
    <numFmt numFmtId="174" formatCode="General_)"/>
  </numFmts>
  <fonts count="60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63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</borders>
  <cellStyleXfs count="66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174" fontId="25" fillId="0" borderId="0" applyFill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24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165" fontId="0" fillId="0" borderId="37" xfId="0" applyNumberFormat="1" applyFont="1" applyBorder="1" applyAlignment="1" applyProtection="1">
      <alignment horizontal="righ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7" fillId="0" borderId="38" xfId="0" applyNumberFormat="1" applyFont="1" applyBorder="1" applyAlignment="1" applyProtection="1">
      <alignment horizontal="right" vertical="center"/>
      <protection/>
    </xf>
    <xf numFmtId="166" fontId="7" fillId="0" borderId="38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164" fontId="2" fillId="0" borderId="42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29" xfId="0" applyNumberFormat="1" applyFont="1" applyBorder="1" applyAlignment="1" applyProtection="1">
      <alignment horizontal="right" vertical="center"/>
      <protection/>
    </xf>
    <xf numFmtId="166" fontId="0" fillId="0" borderId="29" xfId="0" applyNumberFormat="1" applyFont="1" applyBorder="1" applyAlignment="1" applyProtection="1">
      <alignment horizontal="right" vertical="center"/>
      <protection/>
    </xf>
    <xf numFmtId="165" fontId="0" fillId="0" borderId="31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1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44" xfId="0" applyFont="1" applyBorder="1" applyAlignment="1" applyProtection="1">
      <alignment horizontal="left"/>
      <protection/>
    </xf>
    <xf numFmtId="165" fontId="3" fillId="0" borderId="44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44" xfId="0" applyNumberFormat="1" applyFont="1" applyBorder="1" applyAlignment="1" applyProtection="1">
      <alignment horizontal="right" vertical="center"/>
      <protection/>
    </xf>
    <xf numFmtId="167" fontId="11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1" fillId="0" borderId="43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34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0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39" xfId="0" applyNumberFormat="1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4" xfId="0" applyFont="1" applyFill="1" applyBorder="1" applyAlignment="1" applyProtection="1">
      <alignment horizontal="center" vertical="center" wrapText="1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39" xfId="0" applyNumberFormat="1" applyFont="1" applyFill="1" applyBorder="1" applyAlignment="1" applyProtection="1">
      <alignment horizontal="center" vertical="center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5" fontId="21" fillId="0" borderId="0" xfId="0" applyNumberFormat="1" applyFont="1" applyAlignment="1" applyProtection="1">
      <alignment horizontal="right" vertical="top"/>
      <protection/>
    </xf>
    <xf numFmtId="0" fontId="22" fillId="0" borderId="0" xfId="0" applyFont="1" applyAlignment="1" applyProtection="1">
      <alignment horizontal="center" vertical="center"/>
      <protection/>
    </xf>
    <xf numFmtId="49" fontId="22" fillId="0" borderId="0" xfId="0" applyNumberFormat="1" applyFont="1" applyAlignment="1" applyProtection="1">
      <alignment horizontal="left" vertical="top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166" fontId="22" fillId="0" borderId="0" xfId="0" applyNumberFormat="1" applyFont="1" applyAlignment="1" applyProtection="1">
      <alignment horizontal="right" vertical="center"/>
      <protection/>
    </xf>
    <xf numFmtId="169" fontId="22" fillId="0" borderId="0" xfId="0" applyNumberFormat="1" applyFont="1" applyAlignment="1" applyProtection="1">
      <alignment horizontal="right" vertical="center"/>
      <protection/>
    </xf>
    <xf numFmtId="170" fontId="22" fillId="0" borderId="0" xfId="0" applyNumberFormat="1" applyFont="1" applyAlignment="1" applyProtection="1">
      <alignment horizontal="right" vertical="center"/>
      <protection/>
    </xf>
    <xf numFmtId="165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172" fontId="3" fillId="0" borderId="25" xfId="0" applyNumberFormat="1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4" fontId="3" fillId="33" borderId="0" xfId="0" applyNumberFormat="1" applyFont="1" applyFill="1" applyAlignment="1" applyProtection="1">
      <alignment horizontal="right"/>
      <protection/>
    </xf>
    <xf numFmtId="0" fontId="7" fillId="33" borderId="0" xfId="0" applyFont="1" applyFill="1" applyAlignment="1" applyProtection="1">
      <alignment horizontal="left" vertical="center"/>
      <protection/>
    </xf>
    <xf numFmtId="4" fontId="3" fillId="33" borderId="0" xfId="0" applyNumberFormat="1" applyFont="1" applyFill="1" applyAlignment="1" applyProtection="1">
      <alignment horizontal="righ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4" fontId="3" fillId="34" borderId="58" xfId="0" applyNumberFormat="1" applyFont="1" applyFill="1" applyBorder="1" applyAlignment="1" applyProtection="1">
      <alignment horizontal="right" vertical="center" wrapText="1"/>
      <protection/>
    </xf>
    <xf numFmtId="4" fontId="12" fillId="0" borderId="23" xfId="47" applyNumberFormat="1" applyFont="1" applyBorder="1" applyAlignment="1" applyProtection="1">
      <alignment horizontal="center" vertical="center"/>
      <protection locked="0"/>
    </xf>
    <xf numFmtId="4" fontId="23" fillId="0" borderId="23" xfId="47" applyNumberFormat="1" applyFont="1" applyBorder="1" applyAlignment="1" applyProtection="1">
      <alignment horizontal="center"/>
      <protection locked="0"/>
    </xf>
    <xf numFmtId="4" fontId="23" fillId="0" borderId="23" xfId="47" applyNumberFormat="1" applyFont="1" applyFill="1" applyBorder="1" applyAlignment="1" applyProtection="1">
      <alignment horizontal="center"/>
      <protection locked="0"/>
    </xf>
    <xf numFmtId="4" fontId="24" fillId="0" borderId="23" xfId="47" applyNumberFormat="1" applyFont="1" applyBorder="1" applyAlignment="1" applyProtection="1">
      <alignment horizontal="center"/>
      <protection locked="0"/>
    </xf>
    <xf numFmtId="4" fontId="24" fillId="0" borderId="23" xfId="47" applyNumberFormat="1" applyFont="1" applyFill="1" applyBorder="1" applyAlignment="1" applyProtection="1">
      <alignment horizontal="center"/>
      <protection locked="0"/>
    </xf>
    <xf numFmtId="4" fontId="7" fillId="0" borderId="0" xfId="47" applyNumberFormat="1" applyProtection="1">
      <alignment/>
      <protection locked="0"/>
    </xf>
    <xf numFmtId="4" fontId="3" fillId="33" borderId="0" xfId="0" applyNumberFormat="1" applyFont="1" applyFill="1" applyAlignment="1" applyProtection="1">
      <alignment/>
      <protection/>
    </xf>
    <xf numFmtId="0" fontId="24" fillId="33" borderId="0" xfId="0" applyFont="1" applyFill="1" applyAlignment="1" applyProtection="1">
      <alignment horizontal="left" vertical="center"/>
      <protection/>
    </xf>
    <xf numFmtId="4" fontId="3" fillId="33" borderId="0" xfId="0" applyNumberFormat="1" applyFont="1" applyFill="1" applyAlignment="1" applyProtection="1">
      <alignment vertical="center"/>
      <protection/>
    </xf>
    <xf numFmtId="4" fontId="3" fillId="34" borderId="58" xfId="0" applyNumberFormat="1" applyFont="1" applyFill="1" applyBorder="1" applyAlignment="1" applyProtection="1">
      <alignment vertical="center" wrapText="1"/>
      <protection/>
    </xf>
    <xf numFmtId="4" fontId="12" fillId="0" borderId="23" xfId="48" applyNumberFormat="1" applyFont="1" applyBorder="1" applyAlignment="1" applyProtection="1">
      <alignment horizontal="center" vertical="center"/>
      <protection locked="0"/>
    </xf>
    <xf numFmtId="4" fontId="12" fillId="0" borderId="23" xfId="48" applyNumberFormat="1" applyFont="1" applyBorder="1" applyAlignment="1" applyProtection="1">
      <alignment vertical="center"/>
      <protection locked="0"/>
    </xf>
    <xf numFmtId="4" fontId="23" fillId="0" borderId="23" xfId="48" applyNumberFormat="1" applyFont="1" applyFill="1" applyBorder="1" applyAlignment="1" applyProtection="1">
      <alignment horizontal="center"/>
      <protection locked="0"/>
    </xf>
    <xf numFmtId="4" fontId="23" fillId="0" borderId="23" xfId="48" applyNumberFormat="1" applyFont="1" applyFill="1" applyBorder="1" applyAlignment="1" applyProtection="1">
      <alignment/>
      <protection locked="0"/>
    </xf>
    <xf numFmtId="4" fontId="24" fillId="0" borderId="23" xfId="48" applyNumberFormat="1" applyFont="1" applyFill="1" applyBorder="1" applyAlignment="1" applyProtection="1">
      <alignment horizontal="center"/>
      <protection locked="0"/>
    </xf>
    <xf numFmtId="4" fontId="24" fillId="0" borderId="23" xfId="48" applyNumberFormat="1" applyFont="1" applyFill="1" applyBorder="1" applyAlignment="1" applyProtection="1">
      <alignment/>
      <protection locked="0"/>
    </xf>
    <xf numFmtId="4" fontId="7" fillId="0" borderId="0" xfId="48" applyNumberFormat="1" applyProtection="1">
      <alignment/>
      <protection locked="0"/>
    </xf>
    <xf numFmtId="4" fontId="7" fillId="0" borderId="0" xfId="48" applyNumberFormat="1" applyAlignment="1" applyProtection="1">
      <alignment/>
      <protection locked="0"/>
    </xf>
    <xf numFmtId="0" fontId="2" fillId="35" borderId="0" xfId="0" applyFont="1" applyFill="1" applyAlignment="1" applyProtection="1">
      <alignment horizontal="center" vertical="center"/>
      <protection/>
    </xf>
    <xf numFmtId="0" fontId="14" fillId="0" borderId="44" xfId="0" applyFont="1" applyBorder="1" applyAlignment="1" applyProtection="1">
      <alignment horizontal="left" vertical="center"/>
      <protection/>
    </xf>
    <xf numFmtId="4" fontId="23" fillId="36" borderId="23" xfId="47" applyNumberFormat="1" applyFont="1" applyFill="1" applyBorder="1" applyAlignment="1" applyProtection="1">
      <alignment horizontal="center"/>
      <protection locked="0"/>
    </xf>
    <xf numFmtId="4" fontId="24" fillId="37" borderId="23" xfId="47" applyNumberFormat="1" applyFont="1" applyFill="1" applyBorder="1" applyAlignment="1" applyProtection="1">
      <alignment horizontal="center"/>
      <protection locked="0"/>
    </xf>
    <xf numFmtId="4" fontId="24" fillId="38" borderId="23" xfId="47" applyNumberFormat="1" applyFont="1" applyFill="1" applyBorder="1" applyAlignment="1" applyProtection="1">
      <alignment horizontal="center"/>
      <protection locked="0"/>
    </xf>
    <xf numFmtId="4" fontId="24" fillId="38" borderId="23" xfId="48" applyNumberFormat="1" applyFont="1" applyFill="1" applyBorder="1" applyAlignment="1" applyProtection="1">
      <alignment horizontal="center"/>
      <protection locked="0"/>
    </xf>
    <xf numFmtId="4" fontId="24" fillId="38" borderId="23" xfId="48" applyNumberFormat="1" applyFont="1" applyFill="1" applyBorder="1" applyAlignment="1" applyProtection="1">
      <alignment/>
      <protection locked="0"/>
    </xf>
    <xf numFmtId="4" fontId="24" fillId="37" borderId="23" xfId="48" applyNumberFormat="1" applyFont="1" applyFill="1" applyBorder="1" applyAlignment="1" applyProtection="1">
      <alignment horizontal="center"/>
      <protection locked="0"/>
    </xf>
    <xf numFmtId="4" fontId="24" fillId="37" borderId="23" xfId="48" applyNumberFormat="1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0" fontId="3" fillId="34" borderId="58" xfId="0" applyFont="1" applyFill="1" applyBorder="1" applyAlignment="1" applyProtection="1">
      <alignment horizontal="center" vertical="center" wrapText="1"/>
      <protection locked="0"/>
    </xf>
    <xf numFmtId="164" fontId="3" fillId="34" borderId="60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6" fontId="2" fillId="35" borderId="0" xfId="0" applyNumberFormat="1" applyFont="1" applyFill="1" applyAlignment="1" applyProtection="1">
      <alignment horizontal="right" vertical="center"/>
      <protection locked="0"/>
    </xf>
    <xf numFmtId="166" fontId="22" fillId="0" borderId="0" xfId="0" applyNumberFormat="1" applyFont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2" fillId="0" borderId="23" xfId="47" applyFont="1" applyBorder="1" applyAlignment="1" applyProtection="1">
      <alignment horizontal="center" vertical="center"/>
      <protection/>
    </xf>
    <xf numFmtId="0" fontId="12" fillId="0" borderId="23" xfId="47" applyFont="1" applyBorder="1" applyAlignment="1" applyProtection="1">
      <alignment horizontal="left" vertical="center"/>
      <protection/>
    </xf>
    <xf numFmtId="49" fontId="12" fillId="0" borderId="23" xfId="47" applyNumberFormat="1" applyFont="1" applyBorder="1" applyAlignment="1" applyProtection="1">
      <alignment horizontal="center" vertical="center"/>
      <protection/>
    </xf>
    <xf numFmtId="0" fontId="12" fillId="0" borderId="23" xfId="47" applyFont="1" applyBorder="1" applyAlignment="1" applyProtection="1">
      <alignment horizontal="center" vertical="center" wrapText="1"/>
      <protection/>
    </xf>
    <xf numFmtId="4" fontId="12" fillId="0" borderId="23" xfId="47" applyNumberFormat="1" applyFont="1" applyBorder="1" applyAlignment="1" applyProtection="1">
      <alignment horizontal="center" vertical="center"/>
      <protection/>
    </xf>
    <xf numFmtId="0" fontId="12" fillId="0" borderId="0" xfId="47" applyFont="1" applyAlignment="1" applyProtection="1">
      <alignment horizontal="center" vertical="center"/>
      <protection/>
    </xf>
    <xf numFmtId="0" fontId="23" fillId="0" borderId="23" xfId="47" applyFont="1" applyBorder="1" applyAlignment="1" applyProtection="1">
      <alignment horizontal="center"/>
      <protection/>
    </xf>
    <xf numFmtId="0" fontId="23" fillId="0" borderId="23" xfId="47" applyFont="1" applyBorder="1" applyProtection="1">
      <alignment/>
      <protection/>
    </xf>
    <xf numFmtId="49" fontId="23" fillId="0" borderId="23" xfId="47" applyNumberFormat="1" applyFont="1" applyBorder="1" applyProtection="1">
      <alignment/>
      <protection/>
    </xf>
    <xf numFmtId="0" fontId="23" fillId="0" borderId="23" xfId="47" applyFont="1" applyBorder="1" applyAlignment="1" applyProtection="1">
      <alignment horizontal="center" vertical="center" wrapText="1"/>
      <protection/>
    </xf>
    <xf numFmtId="4" fontId="23" fillId="0" borderId="23" xfId="47" applyNumberFormat="1" applyFont="1" applyBorder="1" applyAlignment="1" applyProtection="1">
      <alignment horizontal="center"/>
      <protection/>
    </xf>
    <xf numFmtId="0" fontId="23" fillId="0" borderId="0" xfId="47" applyFont="1" applyProtection="1">
      <alignment/>
      <protection/>
    </xf>
    <xf numFmtId="49" fontId="24" fillId="0" borderId="23" xfId="47" applyNumberFormat="1" applyFont="1" applyFill="1" applyBorder="1" applyAlignment="1" applyProtection="1">
      <alignment horizontal="center"/>
      <protection/>
    </xf>
    <xf numFmtId="0" fontId="24" fillId="0" borderId="23" xfId="47" applyFont="1" applyFill="1" applyBorder="1" applyProtection="1">
      <alignment/>
      <protection/>
    </xf>
    <xf numFmtId="0" fontId="24" fillId="0" borderId="23" xfId="47" applyFont="1" applyFill="1" applyBorder="1" applyAlignment="1" applyProtection="1">
      <alignment horizontal="center"/>
      <protection/>
    </xf>
    <xf numFmtId="4" fontId="23" fillId="0" borderId="23" xfId="47" applyNumberFormat="1" applyFont="1" applyFill="1" applyBorder="1" applyAlignment="1" applyProtection="1">
      <alignment horizontal="center"/>
      <protection/>
    </xf>
    <xf numFmtId="0" fontId="24" fillId="0" borderId="0" xfId="47" applyFont="1" applyFill="1" applyProtection="1">
      <alignment/>
      <protection/>
    </xf>
    <xf numFmtId="0" fontId="24" fillId="0" borderId="23" xfId="47" applyFont="1" applyFill="1" applyBorder="1" applyAlignment="1" applyProtection="1">
      <alignment wrapText="1"/>
      <protection/>
    </xf>
    <xf numFmtId="0" fontId="24" fillId="0" borderId="23" xfId="47" applyFont="1" applyFill="1" applyBorder="1" applyAlignment="1" applyProtection="1">
      <alignment horizontal="justify"/>
      <protection/>
    </xf>
    <xf numFmtId="0" fontId="24" fillId="0" borderId="23" xfId="47" applyFont="1" applyBorder="1" applyProtection="1">
      <alignment/>
      <protection/>
    </xf>
    <xf numFmtId="49" fontId="24" fillId="0" borderId="23" xfId="47" applyNumberFormat="1" applyFont="1" applyFill="1" applyBorder="1" applyAlignment="1" applyProtection="1">
      <alignment vertical="center" wrapText="1"/>
      <protection/>
    </xf>
    <xf numFmtId="0" fontId="24" fillId="0" borderId="23" xfId="47" applyFont="1" applyBorder="1" applyAlignment="1" applyProtection="1">
      <alignment horizontal="center"/>
      <protection/>
    </xf>
    <xf numFmtId="0" fontId="24" fillId="0" borderId="0" xfId="47" applyFont="1" applyProtection="1">
      <alignment/>
      <protection/>
    </xf>
    <xf numFmtId="0" fontId="23" fillId="0" borderId="23" xfId="47" applyFont="1" applyFill="1" applyBorder="1" applyProtection="1">
      <alignment/>
      <protection/>
    </xf>
    <xf numFmtId="49" fontId="23" fillId="0" borderId="23" xfId="47" applyNumberFormat="1" applyFont="1" applyBorder="1" applyAlignment="1" applyProtection="1">
      <alignment horizontal="center"/>
      <protection/>
    </xf>
    <xf numFmtId="0" fontId="24" fillId="39" borderId="0" xfId="47" applyFont="1" applyFill="1" applyProtection="1">
      <alignment/>
      <protection/>
    </xf>
    <xf numFmtId="0" fontId="24" fillId="0" borderId="23" xfId="47" applyFont="1" applyFill="1" applyBorder="1" applyAlignment="1" applyProtection="1">
      <alignment horizontal="left"/>
      <protection/>
    </xf>
    <xf numFmtId="49" fontId="24" fillId="0" borderId="23" xfId="47" applyNumberFormat="1" applyFont="1" applyBorder="1" applyAlignment="1" applyProtection="1">
      <alignment horizontal="center"/>
      <protection/>
    </xf>
    <xf numFmtId="0" fontId="23" fillId="0" borderId="23" xfId="47" applyFont="1" applyFill="1" applyBorder="1" applyAlignment="1" applyProtection="1">
      <alignment horizontal="center"/>
      <protection/>
    </xf>
    <xf numFmtId="49" fontId="23" fillId="0" borderId="23" xfId="47" applyNumberFormat="1" applyFont="1" applyFill="1" applyBorder="1" applyAlignment="1" applyProtection="1">
      <alignment horizontal="center"/>
      <protection/>
    </xf>
    <xf numFmtId="0" fontId="23" fillId="0" borderId="0" xfId="47" applyFont="1" applyFill="1" applyProtection="1">
      <alignment/>
      <protection/>
    </xf>
    <xf numFmtId="0" fontId="7" fillId="0" borderId="0" xfId="47" applyProtection="1">
      <alignment/>
      <protection/>
    </xf>
    <xf numFmtId="49" fontId="7" fillId="0" borderId="0" xfId="47" applyNumberFormat="1" applyProtection="1">
      <alignment/>
      <protection/>
    </xf>
    <xf numFmtId="4" fontId="7" fillId="0" borderId="0" xfId="47" applyNumberFormat="1" applyProtection="1">
      <alignment/>
      <protection/>
    </xf>
    <xf numFmtId="4" fontId="3" fillId="33" borderId="0" xfId="0" applyNumberFormat="1" applyFont="1" applyFill="1" applyAlignment="1" applyProtection="1">
      <alignment horizontal="right"/>
      <protection locked="0"/>
    </xf>
    <xf numFmtId="4" fontId="3" fillId="33" borderId="0" xfId="0" applyNumberFormat="1" applyFont="1" applyFill="1" applyAlignment="1" applyProtection="1">
      <alignment horizontal="right" vertical="center"/>
      <protection locked="0"/>
    </xf>
    <xf numFmtId="4" fontId="3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3" xfId="48" applyFont="1" applyBorder="1" applyAlignment="1" applyProtection="1">
      <alignment horizontal="center" vertical="center"/>
      <protection/>
    </xf>
    <xf numFmtId="0" fontId="12" fillId="0" borderId="23" xfId="48" applyFont="1" applyBorder="1" applyAlignment="1" applyProtection="1">
      <alignment horizontal="left" vertical="center"/>
      <protection/>
    </xf>
    <xf numFmtId="0" fontId="12" fillId="0" borderId="24" xfId="48" applyFont="1" applyBorder="1" applyAlignment="1" applyProtection="1">
      <alignment horizontal="center" vertical="center"/>
      <protection/>
    </xf>
    <xf numFmtId="0" fontId="12" fillId="0" borderId="23" xfId="48" applyFont="1" applyFill="1" applyBorder="1" applyAlignment="1" applyProtection="1">
      <alignment horizontal="center"/>
      <protection/>
    </xf>
    <xf numFmtId="0" fontId="12" fillId="0" borderId="26" xfId="48" applyFont="1" applyBorder="1" applyAlignment="1" applyProtection="1">
      <alignment horizontal="center" vertical="center"/>
      <protection/>
    </xf>
    <xf numFmtId="4" fontId="12" fillId="0" borderId="23" xfId="48" applyNumberFormat="1" applyFont="1" applyBorder="1" applyAlignment="1" applyProtection="1">
      <alignment vertical="center"/>
      <protection/>
    </xf>
    <xf numFmtId="0" fontId="12" fillId="0" borderId="0" xfId="48" applyFont="1" applyAlignment="1" applyProtection="1">
      <alignment horizontal="center" vertical="center"/>
      <protection/>
    </xf>
    <xf numFmtId="49" fontId="23" fillId="0" borderId="23" xfId="48" applyNumberFormat="1" applyFont="1" applyFill="1" applyBorder="1" applyAlignment="1" applyProtection="1">
      <alignment horizontal="center"/>
      <protection/>
    </xf>
    <xf numFmtId="0" fontId="23" fillId="0" borderId="23" xfId="48" applyFont="1" applyFill="1" applyBorder="1" applyAlignment="1" applyProtection="1">
      <alignment horizontal="left"/>
      <protection/>
    </xf>
    <xf numFmtId="0" fontId="23" fillId="0" borderId="23" xfId="48" applyFont="1" applyFill="1" applyBorder="1" applyAlignment="1" applyProtection="1">
      <alignment horizontal="center"/>
      <protection/>
    </xf>
    <xf numFmtId="0" fontId="23" fillId="0" borderId="24" xfId="48" applyFont="1" applyFill="1" applyBorder="1" applyAlignment="1" applyProtection="1">
      <alignment horizontal="center"/>
      <protection/>
    </xf>
    <xf numFmtId="0" fontId="23" fillId="0" borderId="26" xfId="48" applyFont="1" applyFill="1" applyBorder="1" applyAlignment="1" applyProtection="1">
      <alignment horizontal="center"/>
      <protection/>
    </xf>
    <xf numFmtId="4" fontId="23" fillId="0" borderId="23" xfId="48" applyNumberFormat="1" applyFont="1" applyFill="1" applyBorder="1" applyAlignment="1" applyProtection="1">
      <alignment/>
      <protection/>
    </xf>
    <xf numFmtId="0" fontId="23" fillId="0" borderId="0" xfId="48" applyFont="1" applyFill="1" applyProtection="1">
      <alignment/>
      <protection/>
    </xf>
    <xf numFmtId="49" fontId="24" fillId="0" borderId="23" xfId="48" applyNumberFormat="1" applyFont="1" applyFill="1" applyBorder="1" applyAlignment="1" applyProtection="1">
      <alignment horizontal="center"/>
      <protection/>
    </xf>
    <xf numFmtId="0" fontId="24" fillId="0" borderId="23" xfId="48" applyFont="1" applyFill="1" applyBorder="1" applyAlignment="1" applyProtection="1">
      <alignment horizontal="left"/>
      <protection/>
    </xf>
    <xf numFmtId="0" fontId="24" fillId="0" borderId="23" xfId="48" applyFont="1" applyFill="1" applyBorder="1" applyAlignment="1" applyProtection="1">
      <alignment horizontal="center"/>
      <protection/>
    </xf>
    <xf numFmtId="0" fontId="24" fillId="0" borderId="24" xfId="48" applyFont="1" applyFill="1" applyBorder="1" applyAlignment="1" applyProtection="1">
      <alignment horizontal="center"/>
      <protection/>
    </xf>
    <xf numFmtId="0" fontId="24" fillId="0" borderId="23" xfId="48" applyFont="1" applyFill="1" applyBorder="1" applyAlignment="1" applyProtection="1">
      <alignment horizontal="center" wrapText="1"/>
      <protection/>
    </xf>
    <xf numFmtId="0" fontId="24" fillId="0" borderId="26" xfId="48" applyFont="1" applyFill="1" applyBorder="1" applyAlignment="1" applyProtection="1">
      <alignment horizontal="center"/>
      <protection/>
    </xf>
    <xf numFmtId="4" fontId="24" fillId="0" borderId="23" xfId="48" applyNumberFormat="1" applyFont="1" applyFill="1" applyBorder="1" applyAlignment="1" applyProtection="1">
      <alignment/>
      <protection/>
    </xf>
    <xf numFmtId="0" fontId="24" fillId="0" borderId="0" xfId="48" applyFont="1" applyFill="1" applyProtection="1">
      <alignment/>
      <protection/>
    </xf>
    <xf numFmtId="0" fontId="24" fillId="0" borderId="23" xfId="48" applyFont="1" applyFill="1" applyBorder="1" applyAlignment="1" applyProtection="1">
      <alignment horizontal="left" wrapText="1"/>
      <protection/>
    </xf>
    <xf numFmtId="0" fontId="24" fillId="0" borderId="23" xfId="48" applyFont="1" applyFill="1" applyBorder="1" applyProtection="1">
      <alignment/>
      <protection/>
    </xf>
    <xf numFmtId="0" fontId="12" fillId="0" borderId="0" xfId="48" applyFont="1" applyProtection="1">
      <alignment/>
      <protection/>
    </xf>
    <xf numFmtId="0" fontId="7" fillId="0" borderId="0" xfId="48" applyProtection="1">
      <alignment/>
      <protection/>
    </xf>
    <xf numFmtId="0" fontId="23" fillId="40" borderId="0" xfId="48" applyFont="1" applyFill="1" applyBorder="1" applyAlignment="1" applyProtection="1">
      <alignment horizontal="center"/>
      <protection/>
    </xf>
    <xf numFmtId="4" fontId="7" fillId="0" borderId="0" xfId="48" applyNumberFormat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 locked="0"/>
    </xf>
    <xf numFmtId="4" fontId="3" fillId="33" borderId="0" xfId="0" applyNumberFormat="1" applyFont="1" applyFill="1" applyAlignment="1" applyProtection="1">
      <alignment vertical="center"/>
      <protection locked="0"/>
    </xf>
    <xf numFmtId="4" fontId="3" fillId="34" borderId="58" xfId="0" applyNumberFormat="1" applyFont="1" applyFill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top" wrapText="1"/>
      <protection/>
    </xf>
    <xf numFmtId="164" fontId="3" fillId="0" borderId="27" xfId="0" applyNumberFormat="1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62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A" xfId="46"/>
    <cellStyle name="Normální 2" xfId="47"/>
    <cellStyle name="Normální 2 2" xfId="48"/>
    <cellStyle name="Normální 3" xfId="49"/>
    <cellStyle name="Normální 3 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ravce\Documents\AKCE%202015\Tom&#225;&#353;\1_Podkrovn&#237;%20byt%20Wintera%20432_8%202015_1a2\rozd&#283;len&#237;%20profes&#237;%20od%20Tom&#225;&#353;e%2005_2015\05_2015%20Podkrovn&#237;%20byty%20Dr.%20Zikmunda%20Wintra%20432-8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ravce\Documents\AKCE%202014\Tom&#225;&#353;\Jugosl&#225;vsk&#253;ch%20partyz&#225;n&#367;%20977_13\odesl&#225;no\P&#367;dn&#237;%20vestavba%20V&#237;t&#283;zn&#233;%20n&#225;m&#283;st&#237;%20997-13,%20Praha%2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ravce\Documents\AKCE%202015\Tom&#225;&#353;\1_Podkrovn&#237;%20byt%20Wintera%20432_8%202015_1a2\02-PROFESE\TOPEN&#205;%20(puvodn&#237;%20DSP))\v&#253;pis%20materi&#225;lu-UT-Zikmunda%20Wintra%208-J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ravce\Documents\AKCE%202015\Tom&#225;&#353;\1_Podkrovn&#237;%20byt%20Wintera%20432_8%202015_1a2\rozd&#283;len&#237;%20profes&#237;%20od%20Tom&#225;&#353;e%2005_2015\05_2015%20Podkrovn&#237;%20byty%20Dr.%20Zikmunda%20Wintra%20432-8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Zdravotní_instalace"/>
      <sheetName val="Domovní_plynovod"/>
      <sheetName val="Vytápění"/>
      <sheetName val="ESI"/>
      <sheetName val="ESL"/>
      <sheetName val="#Figury"/>
    </sheetNames>
    <sheetDataSet>
      <sheetData sheetId="0">
        <row r="5">
          <cell r="E5" t="str">
            <v>Podkrovní byty Dr. Zikmunda Wintra 432-8</v>
          </cell>
        </row>
        <row r="31">
          <cell r="O31" t="str">
            <v>20.1.2015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ZTI"/>
      <sheetName val="Plynovod"/>
      <sheetName val="Vytápění"/>
      <sheetName val="ESI"/>
      <sheetName val="ESL"/>
      <sheetName val="#Figury"/>
    </sheetNames>
    <sheetDataSet>
      <sheetData sheetId="0">
        <row r="5">
          <cell r="P5" t="str">
            <v> </v>
          </cell>
        </row>
        <row r="7">
          <cell r="E7" t="str">
            <v> </v>
          </cell>
        </row>
        <row r="9">
          <cell r="E9" t="str">
            <v> </v>
          </cell>
        </row>
        <row r="26">
          <cell r="E26" t="str">
            <v> </v>
          </cell>
        </row>
        <row r="28">
          <cell r="E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ytápění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Zdravotní_instalace"/>
      <sheetName val="Domovní_plynovod"/>
      <sheetName val="Vytápění"/>
      <sheetName val="ESI"/>
      <sheetName val="ESL"/>
      <sheetName val="#Figury"/>
    </sheetNames>
    <sheetDataSet>
      <sheetData sheetId="0">
        <row r="5">
          <cell r="E5" t="str">
            <v>Podkrovní byty Dr. Zikmunda Wintra 432-8</v>
          </cell>
        </row>
        <row r="31">
          <cell r="O31" t="str">
            <v>20.1.2015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8">
      <selection activeCell="T53" sqref="T53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303" t="s">
        <v>2</v>
      </c>
      <c r="F5" s="304"/>
      <c r="G5" s="304"/>
      <c r="H5" s="304"/>
      <c r="I5" s="304"/>
      <c r="J5" s="305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306" t="s">
        <v>4</v>
      </c>
      <c r="F7" s="307"/>
      <c r="G7" s="307"/>
      <c r="H7" s="307"/>
      <c r="I7" s="307"/>
      <c r="J7" s="308"/>
      <c r="K7" s="14"/>
      <c r="L7" s="14"/>
      <c r="M7" s="14"/>
      <c r="N7" s="14"/>
      <c r="O7" s="14" t="s">
        <v>8</v>
      </c>
      <c r="P7" s="24"/>
      <c r="Q7" s="22"/>
      <c r="R7" s="20"/>
      <c r="S7" s="18"/>
    </row>
    <row r="8" spans="1:19" ht="17.25" customHeight="1" hidden="1">
      <c r="A8" s="13"/>
      <c r="B8" s="14" t="s">
        <v>9</v>
      </c>
      <c r="C8" s="14"/>
      <c r="D8" s="14"/>
      <c r="E8" s="23" t="s">
        <v>4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10</v>
      </c>
      <c r="C9" s="14"/>
      <c r="D9" s="14"/>
      <c r="E9" s="309" t="s">
        <v>4</v>
      </c>
      <c r="F9" s="310"/>
      <c r="G9" s="310"/>
      <c r="H9" s="310"/>
      <c r="I9" s="310"/>
      <c r="J9" s="311"/>
      <c r="K9" s="14"/>
      <c r="L9" s="14"/>
      <c r="M9" s="14"/>
      <c r="N9" s="14"/>
      <c r="O9" s="14" t="s">
        <v>11</v>
      </c>
      <c r="P9" s="312" t="s">
        <v>12</v>
      </c>
      <c r="Q9" s="310"/>
      <c r="R9" s="311"/>
      <c r="S9" s="18"/>
    </row>
    <row r="10" spans="1:19" ht="17.25" customHeight="1" hidden="1">
      <c r="A10" s="13"/>
      <c r="B10" s="14" t="s">
        <v>13</v>
      </c>
      <c r="C10" s="14"/>
      <c r="D10" s="14"/>
      <c r="E10" s="25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14</v>
      </c>
      <c r="C11" s="14"/>
      <c r="D11" s="14"/>
      <c r="E11" s="25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15</v>
      </c>
      <c r="C12" s="14"/>
      <c r="D12" s="14"/>
      <c r="E12" s="25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16</v>
      </c>
      <c r="P25" s="14" t="s">
        <v>17</v>
      </c>
      <c r="Q25" s="14"/>
      <c r="R25" s="14"/>
      <c r="S25" s="18"/>
    </row>
    <row r="26" spans="1:19" ht="17.25" customHeight="1">
      <c r="A26" s="13"/>
      <c r="B26" s="14" t="s">
        <v>18</v>
      </c>
      <c r="C26" s="14"/>
      <c r="D26" s="14"/>
      <c r="E26" s="15" t="s">
        <v>19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20</v>
      </c>
      <c r="C27" s="14"/>
      <c r="D27" s="14"/>
      <c r="E27" s="24" t="s">
        <v>21</v>
      </c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22</v>
      </c>
      <c r="C28" s="14"/>
      <c r="D28" s="14"/>
      <c r="E28" s="24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215" t="s">
        <v>583</v>
      </c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23</v>
      </c>
      <c r="F30" s="14"/>
      <c r="G30" s="14" t="s">
        <v>24</v>
      </c>
      <c r="H30" s="14"/>
      <c r="I30" s="14"/>
      <c r="J30" s="14"/>
      <c r="K30" s="14"/>
      <c r="L30" s="14"/>
      <c r="M30" s="14"/>
      <c r="N30" s="14"/>
      <c r="O30" s="34" t="s">
        <v>25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8"/>
      <c r="F31" s="14"/>
      <c r="G31" s="29" t="s">
        <v>26</v>
      </c>
      <c r="H31" s="36"/>
      <c r="I31" s="37"/>
      <c r="J31" s="14"/>
      <c r="K31" s="14"/>
      <c r="L31" s="14"/>
      <c r="M31" s="14"/>
      <c r="N31" s="14"/>
      <c r="O31" s="38" t="s">
        <v>406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27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28</v>
      </c>
      <c r="B34" s="48"/>
      <c r="C34" s="48"/>
      <c r="D34" s="49"/>
      <c r="E34" s="50" t="s">
        <v>29</v>
      </c>
      <c r="F34" s="49"/>
      <c r="G34" s="50" t="s">
        <v>30</v>
      </c>
      <c r="H34" s="48"/>
      <c r="I34" s="49"/>
      <c r="J34" s="50" t="s">
        <v>31</v>
      </c>
      <c r="K34" s="48"/>
      <c r="L34" s="50" t="s">
        <v>32</v>
      </c>
      <c r="M34" s="48"/>
      <c r="N34" s="48"/>
      <c r="O34" s="49"/>
      <c r="P34" s="50" t="s">
        <v>33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34</v>
      </c>
      <c r="F36" s="44"/>
      <c r="G36" s="44"/>
      <c r="H36" s="44"/>
      <c r="I36" s="44"/>
      <c r="J36" s="61" t="s">
        <v>35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36</v>
      </c>
      <c r="B37" s="63"/>
      <c r="C37" s="64" t="s">
        <v>37</v>
      </c>
      <c r="D37" s="65"/>
      <c r="E37" s="65"/>
      <c r="F37" s="66"/>
      <c r="G37" s="62" t="s">
        <v>38</v>
      </c>
      <c r="H37" s="67"/>
      <c r="I37" s="64" t="s">
        <v>39</v>
      </c>
      <c r="J37" s="65"/>
      <c r="K37" s="65"/>
      <c r="L37" s="62" t="s">
        <v>40</v>
      </c>
      <c r="M37" s="67"/>
      <c r="N37" s="64" t="s">
        <v>41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42</v>
      </c>
      <c r="C38" s="17"/>
      <c r="D38" s="70" t="s">
        <v>43</v>
      </c>
      <c r="E38" s="71">
        <f>SUMIF(Rozpocet!O5:O196,8,Rozpocet!I5:I196)</f>
        <v>0</v>
      </c>
      <c r="F38" s="72"/>
      <c r="G38" s="68">
        <v>8</v>
      </c>
      <c r="H38" s="73" t="s">
        <v>44</v>
      </c>
      <c r="I38" s="31"/>
      <c r="J38" s="74">
        <v>0</v>
      </c>
      <c r="K38" s="75"/>
      <c r="L38" s="68">
        <v>13</v>
      </c>
      <c r="M38" s="29" t="s">
        <v>45</v>
      </c>
      <c r="N38" s="36"/>
      <c r="O38" s="36"/>
      <c r="P38" s="185">
        <v>2</v>
      </c>
      <c r="Q38" s="186" t="s">
        <v>46</v>
      </c>
      <c r="R38" s="187">
        <f>P38*$E$44/100</f>
        <v>0</v>
      </c>
      <c r="S38" s="72"/>
    </row>
    <row r="39" spans="1:19" ht="20.25" customHeight="1">
      <c r="A39" s="68">
        <v>2</v>
      </c>
      <c r="B39" s="76"/>
      <c r="C39" s="33"/>
      <c r="D39" s="70" t="s">
        <v>47</v>
      </c>
      <c r="E39" s="71">
        <f>SUMIF(Rozpocet!O10:O196,4,Rozpocet!I10:I196)</f>
        <v>0</v>
      </c>
      <c r="F39" s="72"/>
      <c r="G39" s="68">
        <v>9</v>
      </c>
      <c r="H39" s="14" t="s">
        <v>48</v>
      </c>
      <c r="I39" s="70"/>
      <c r="J39" s="74">
        <v>0</v>
      </c>
      <c r="K39" s="75"/>
      <c r="L39" s="68">
        <v>14</v>
      </c>
      <c r="M39" s="29" t="s">
        <v>49</v>
      </c>
      <c r="N39" s="36"/>
      <c r="O39" s="36"/>
      <c r="P39" s="185">
        <v>1.5</v>
      </c>
      <c r="Q39" s="186" t="s">
        <v>46</v>
      </c>
      <c r="R39" s="187">
        <f>P39*$E$44/100</f>
        <v>0</v>
      </c>
      <c r="S39" s="72"/>
    </row>
    <row r="40" spans="1:19" ht="20.25" customHeight="1">
      <c r="A40" s="68">
        <v>3</v>
      </c>
      <c r="B40" s="69" t="s">
        <v>50</v>
      </c>
      <c r="C40" s="17"/>
      <c r="D40" s="70" t="s">
        <v>43</v>
      </c>
      <c r="E40" s="71">
        <f>SUMIF(Rozpocet!O11:O196,32,Rozpocet!I11:I196)</f>
        <v>0</v>
      </c>
      <c r="F40" s="72"/>
      <c r="G40" s="68">
        <v>10</v>
      </c>
      <c r="H40" s="73" t="s">
        <v>51</v>
      </c>
      <c r="I40" s="31"/>
      <c r="J40" s="74">
        <v>0</v>
      </c>
      <c r="K40" s="75"/>
      <c r="L40" s="68">
        <v>15</v>
      </c>
      <c r="M40" s="29" t="s">
        <v>52</v>
      </c>
      <c r="N40" s="36"/>
      <c r="O40" s="36"/>
      <c r="P40" s="185">
        <v>0</v>
      </c>
      <c r="Q40" s="186" t="s">
        <v>46</v>
      </c>
      <c r="R40" s="187">
        <f>P40*$E$44/100</f>
        <v>0</v>
      </c>
      <c r="S40" s="72"/>
    </row>
    <row r="41" spans="1:19" ht="20.25" customHeight="1">
      <c r="A41" s="68">
        <v>4</v>
      </c>
      <c r="B41" s="76"/>
      <c r="C41" s="33"/>
      <c r="D41" s="70" t="s">
        <v>47</v>
      </c>
      <c r="E41" s="71">
        <f>SUMIF(Rozpocet!O12:O196,16,Rozpocet!I12:I196)+SUMIF(Rozpocet!O12:O196,128,Rozpocet!I12:I196)</f>
        <v>0</v>
      </c>
      <c r="F41" s="72"/>
      <c r="G41" s="68">
        <v>11</v>
      </c>
      <c r="H41" s="73"/>
      <c r="I41" s="31"/>
      <c r="J41" s="74">
        <v>0</v>
      </c>
      <c r="K41" s="75"/>
      <c r="L41" s="68">
        <v>16</v>
      </c>
      <c r="M41" s="29" t="s">
        <v>53</v>
      </c>
      <c r="N41" s="36"/>
      <c r="O41" s="36"/>
      <c r="P41" s="185">
        <v>4</v>
      </c>
      <c r="Q41" s="186" t="s">
        <v>46</v>
      </c>
      <c r="R41" s="187">
        <f>P41*$E$44/100</f>
        <v>0</v>
      </c>
      <c r="S41" s="72"/>
    </row>
    <row r="42" spans="1:19" ht="20.25" customHeight="1">
      <c r="A42" s="68">
        <v>5</v>
      </c>
      <c r="B42" s="69" t="s">
        <v>54</v>
      </c>
      <c r="C42" s="17"/>
      <c r="D42" s="70" t="s">
        <v>43</v>
      </c>
      <c r="E42" s="71">
        <f>SUMIF(Rozpocet!O13:O196,256,Rozpocet!I13:I196)</f>
        <v>0</v>
      </c>
      <c r="F42" s="72"/>
      <c r="G42" s="77"/>
      <c r="H42" s="36"/>
      <c r="I42" s="31"/>
      <c r="J42" s="78"/>
      <c r="K42" s="75"/>
      <c r="L42" s="68">
        <v>17</v>
      </c>
      <c r="M42" s="29" t="s">
        <v>55</v>
      </c>
      <c r="N42" s="36"/>
      <c r="O42" s="36"/>
      <c r="P42" s="185">
        <v>0</v>
      </c>
      <c r="Q42" s="186" t="s">
        <v>46</v>
      </c>
      <c r="R42" s="187">
        <f>P42*$E$44/100</f>
        <v>0</v>
      </c>
      <c r="S42" s="72"/>
    </row>
    <row r="43" spans="1:19" ht="20.25" customHeight="1">
      <c r="A43" s="68">
        <v>6</v>
      </c>
      <c r="B43" s="76"/>
      <c r="C43" s="33"/>
      <c r="D43" s="70" t="s">
        <v>47</v>
      </c>
      <c r="E43" s="71">
        <f>SUMIF(Rozpocet!O14:O196,64,Rozpocet!I14:I196)</f>
        <v>0</v>
      </c>
      <c r="F43" s="72"/>
      <c r="G43" s="77"/>
      <c r="H43" s="36"/>
      <c r="I43" s="31"/>
      <c r="J43" s="78"/>
      <c r="K43" s="75"/>
      <c r="L43" s="68">
        <v>18</v>
      </c>
      <c r="M43" s="73" t="s">
        <v>56</v>
      </c>
      <c r="N43" s="36"/>
      <c r="O43" s="36"/>
      <c r="P43" s="36"/>
      <c r="Q43" s="31"/>
      <c r="R43" s="71">
        <f>SUMIF(Rozpocet!O14:O196,1024,Rozpocet!I14:I196)</f>
        <v>0</v>
      </c>
      <c r="S43" s="72"/>
    </row>
    <row r="44" spans="1:19" ht="20.25" customHeight="1">
      <c r="A44" s="68">
        <v>7</v>
      </c>
      <c r="B44" s="79" t="s">
        <v>57</v>
      </c>
      <c r="C44" s="36"/>
      <c r="D44" s="31"/>
      <c r="E44" s="80">
        <f>SUM(E38:E43)</f>
        <v>0</v>
      </c>
      <c r="F44" s="46"/>
      <c r="G44" s="68">
        <v>12</v>
      </c>
      <c r="H44" s="79" t="s">
        <v>58</v>
      </c>
      <c r="I44" s="31"/>
      <c r="J44" s="81">
        <f>SUM(J38:J41)</f>
        <v>0</v>
      </c>
      <c r="K44" s="82"/>
      <c r="L44" s="68">
        <v>19</v>
      </c>
      <c r="M44" s="69" t="s">
        <v>59</v>
      </c>
      <c r="N44" s="27"/>
      <c r="O44" s="27"/>
      <c r="P44" s="27"/>
      <c r="Q44" s="83"/>
      <c r="R44" s="80">
        <f>SUM(R38:R43)</f>
        <v>0</v>
      </c>
      <c r="S44" s="46"/>
    </row>
    <row r="45" spans="1:19" ht="20.25" customHeight="1">
      <c r="A45" s="84">
        <v>20</v>
      </c>
      <c r="B45" s="85" t="s">
        <v>60</v>
      </c>
      <c r="C45" s="86"/>
      <c r="D45" s="87"/>
      <c r="E45" s="88">
        <f>SUMIF(Rozpocet!O14:O196,512,Rozpocet!I14:I196)</f>
        <v>0</v>
      </c>
      <c r="F45" s="42"/>
      <c r="G45" s="84">
        <v>21</v>
      </c>
      <c r="H45" s="85" t="s">
        <v>61</v>
      </c>
      <c r="I45" s="87"/>
      <c r="J45" s="89">
        <v>0</v>
      </c>
      <c r="K45" s="90">
        <f>M49</f>
        <v>21</v>
      </c>
      <c r="L45" s="84">
        <v>22</v>
      </c>
      <c r="M45" s="85" t="s">
        <v>62</v>
      </c>
      <c r="N45" s="86"/>
      <c r="O45" s="86"/>
      <c r="P45" s="86"/>
      <c r="Q45" s="87"/>
      <c r="R45" s="88">
        <f>SUMIF(Rozpocet!O14:O196,"&lt;4",Rozpocet!I14:I196)+SUMIF(Rozpocet!O14:O196,"&gt;1024",Rozpocet!I14:I196)</f>
        <v>0</v>
      </c>
      <c r="S45" s="42"/>
    </row>
    <row r="46" spans="1:19" ht="20.25" customHeight="1">
      <c r="A46" s="91" t="s">
        <v>20</v>
      </c>
      <c r="B46" s="11"/>
      <c r="C46" s="11"/>
      <c r="D46" s="11"/>
      <c r="E46" s="11"/>
      <c r="F46" s="92"/>
      <c r="G46" s="93"/>
      <c r="H46" s="11"/>
      <c r="I46" s="11"/>
      <c r="J46" s="11"/>
      <c r="K46" s="11"/>
      <c r="L46" s="62" t="s">
        <v>63</v>
      </c>
      <c r="M46" s="49"/>
      <c r="N46" s="64" t="s">
        <v>64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4"/>
      <c r="H47" s="14"/>
      <c r="I47" s="14"/>
      <c r="J47" s="14"/>
      <c r="K47" s="14"/>
      <c r="L47" s="68">
        <v>23</v>
      </c>
      <c r="M47" s="73" t="s">
        <v>65</v>
      </c>
      <c r="N47" s="36"/>
      <c r="O47" s="36"/>
      <c r="P47" s="36"/>
      <c r="Q47" s="72"/>
      <c r="R47" s="80">
        <f>ROUND(E44+J44+R44+E45+J45+R45,2)</f>
        <v>0</v>
      </c>
      <c r="S47" s="95">
        <f>E44+J44+R44+E45+J45+R45</f>
        <v>0</v>
      </c>
    </row>
    <row r="48" spans="1:19" ht="20.25" customHeight="1">
      <c r="A48" s="96" t="s">
        <v>66</v>
      </c>
      <c r="B48" s="32"/>
      <c r="C48" s="32"/>
      <c r="D48" s="32"/>
      <c r="E48" s="32"/>
      <c r="F48" s="33"/>
      <c r="G48" s="97" t="s">
        <v>67</v>
      </c>
      <c r="H48" s="32"/>
      <c r="I48" s="32"/>
      <c r="J48" s="32"/>
      <c r="K48" s="32"/>
      <c r="L48" s="68">
        <v>24</v>
      </c>
      <c r="M48" s="98">
        <v>15</v>
      </c>
      <c r="N48" s="33" t="s">
        <v>46</v>
      </c>
      <c r="O48" s="99">
        <f>R47-O49</f>
        <v>0</v>
      </c>
      <c r="P48" s="36" t="s">
        <v>68</v>
      </c>
      <c r="Q48" s="31"/>
      <c r="R48" s="100">
        <f>ROUNDUP(O48*M48/100,1)</f>
        <v>0</v>
      </c>
      <c r="S48" s="101">
        <f>O48*M48/100</f>
        <v>0</v>
      </c>
    </row>
    <row r="49" spans="1:19" ht="20.25" customHeight="1">
      <c r="A49" s="102" t="s">
        <v>18</v>
      </c>
      <c r="B49" s="27"/>
      <c r="C49" s="27"/>
      <c r="D49" s="27"/>
      <c r="E49" s="27"/>
      <c r="F49" s="17"/>
      <c r="G49" s="103"/>
      <c r="H49" s="27"/>
      <c r="I49" s="27"/>
      <c r="J49" s="27"/>
      <c r="K49" s="27"/>
      <c r="L49" s="68">
        <v>25</v>
      </c>
      <c r="M49" s="104">
        <v>21</v>
      </c>
      <c r="N49" s="31" t="s">
        <v>46</v>
      </c>
      <c r="O49" s="99"/>
      <c r="P49" s="36" t="s">
        <v>68</v>
      </c>
      <c r="Q49" s="31"/>
      <c r="R49" s="71">
        <f>ROUNDUP(O49*M49/100,1)</f>
        <v>0</v>
      </c>
      <c r="S49" s="105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4"/>
      <c r="H50" s="14"/>
      <c r="I50" s="14"/>
      <c r="J50" s="14"/>
      <c r="K50" s="14"/>
      <c r="L50" s="84">
        <v>26</v>
      </c>
      <c r="M50" s="106" t="s">
        <v>69</v>
      </c>
      <c r="N50" s="86"/>
      <c r="O50" s="86"/>
      <c r="P50" s="86"/>
      <c r="Q50" s="107"/>
      <c r="R50" s="108">
        <f>R47+R48+R49</f>
        <v>0</v>
      </c>
      <c r="S50" s="109"/>
    </row>
    <row r="51" spans="1:19" ht="20.25" customHeight="1">
      <c r="A51" s="96" t="s">
        <v>66</v>
      </c>
      <c r="B51" s="32"/>
      <c r="C51" s="32"/>
      <c r="D51" s="32"/>
      <c r="E51" s="32"/>
      <c r="F51" s="33"/>
      <c r="G51" s="97" t="s">
        <v>67</v>
      </c>
      <c r="H51" s="32"/>
      <c r="I51" s="32"/>
      <c r="J51" s="32"/>
      <c r="K51" s="32"/>
      <c r="L51" s="62" t="s">
        <v>70</v>
      </c>
      <c r="M51" s="49"/>
      <c r="N51" s="64" t="s">
        <v>71</v>
      </c>
      <c r="O51" s="48"/>
      <c r="P51" s="48"/>
      <c r="Q51" s="48"/>
      <c r="R51" s="110"/>
      <c r="S51" s="51"/>
    </row>
    <row r="52" spans="1:19" ht="20.25" customHeight="1">
      <c r="A52" s="313" t="s">
        <v>22</v>
      </c>
      <c r="B52" s="314"/>
      <c r="C52" s="314"/>
      <c r="D52" s="314"/>
      <c r="E52" s="314"/>
      <c r="F52" s="315"/>
      <c r="G52" s="316"/>
      <c r="H52" s="314"/>
      <c r="I52" s="314"/>
      <c r="J52" s="314"/>
      <c r="K52" s="314"/>
      <c r="L52" s="68">
        <v>27</v>
      </c>
      <c r="M52" s="73" t="s">
        <v>72</v>
      </c>
      <c r="N52" s="36"/>
      <c r="O52" s="36"/>
      <c r="P52" s="36"/>
      <c r="Q52" s="31"/>
      <c r="R52" s="71">
        <v>0</v>
      </c>
      <c r="S52" s="72"/>
    </row>
    <row r="53" spans="1:19" ht="20.25" customHeight="1">
      <c r="A53" s="317"/>
      <c r="B53" s="231"/>
      <c r="C53" s="231"/>
      <c r="D53" s="231"/>
      <c r="E53" s="231"/>
      <c r="F53" s="318"/>
      <c r="G53" s="319"/>
      <c r="H53" s="231"/>
      <c r="I53" s="231"/>
      <c r="J53" s="231"/>
      <c r="K53" s="231"/>
      <c r="L53" s="68">
        <v>28</v>
      </c>
      <c r="M53" s="73" t="s">
        <v>73</v>
      </c>
      <c r="N53" s="36"/>
      <c r="O53" s="36"/>
      <c r="P53" s="36"/>
      <c r="Q53" s="31"/>
      <c r="R53" s="71">
        <v>0</v>
      </c>
      <c r="S53" s="72"/>
    </row>
    <row r="54" spans="1:19" ht="20.25" customHeight="1">
      <c r="A54" s="320" t="s">
        <v>66</v>
      </c>
      <c r="B54" s="321"/>
      <c r="C54" s="321"/>
      <c r="D54" s="321"/>
      <c r="E54" s="321"/>
      <c r="F54" s="322"/>
      <c r="G54" s="323" t="s">
        <v>67</v>
      </c>
      <c r="H54" s="321"/>
      <c r="I54" s="321"/>
      <c r="J54" s="321"/>
      <c r="K54" s="321"/>
      <c r="L54" s="84">
        <v>29</v>
      </c>
      <c r="M54" s="85" t="s">
        <v>74</v>
      </c>
      <c r="N54" s="86"/>
      <c r="O54" s="86"/>
      <c r="P54" s="86"/>
      <c r="Q54" s="87"/>
      <c r="R54" s="55">
        <v>0</v>
      </c>
      <c r="S54" s="111"/>
    </row>
  </sheetData>
  <sheetProtection password="FF81" sheet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showGridLines="0" zoomScalePageLayoutView="0" workbookViewId="0" topLeftCell="A1">
      <selection activeCell="B34" sqref="B34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2" t="s">
        <v>75</v>
      </c>
      <c r="B1" s="113"/>
      <c r="C1" s="113"/>
      <c r="D1" s="113"/>
      <c r="E1" s="113"/>
    </row>
    <row r="2" spans="1:5" ht="12" customHeight="1">
      <c r="A2" s="114" t="s">
        <v>76</v>
      </c>
      <c r="B2" s="115" t="str">
        <f>'Krycí list'!E5</f>
        <v>Výtah - Wintera 432_8</v>
      </c>
      <c r="C2" s="116"/>
      <c r="D2" s="116"/>
      <c r="E2" s="116"/>
    </row>
    <row r="3" spans="1:5" ht="12" customHeight="1">
      <c r="A3" s="114" t="s">
        <v>77</v>
      </c>
      <c r="B3" s="115" t="str">
        <f>'Krycí list'!E7</f>
        <v> </v>
      </c>
      <c r="C3" s="117"/>
      <c r="D3" s="115"/>
      <c r="E3" s="118"/>
    </row>
    <row r="4" spans="1:5" ht="12" customHeight="1">
      <c r="A4" s="114" t="s">
        <v>78</v>
      </c>
      <c r="B4" s="115" t="str">
        <f>'Krycí list'!E9</f>
        <v> </v>
      </c>
      <c r="C4" s="117"/>
      <c r="D4" s="115"/>
      <c r="E4" s="118"/>
    </row>
    <row r="5" spans="1:5" ht="12" customHeight="1">
      <c r="A5" s="115" t="s">
        <v>79</v>
      </c>
      <c r="B5" s="115" t="str">
        <f>'Krycí list'!P5</f>
        <v> </v>
      </c>
      <c r="C5" s="117"/>
      <c r="D5" s="115"/>
      <c r="E5" s="118"/>
    </row>
    <row r="6" spans="1:5" ht="6" customHeight="1">
      <c r="A6" s="115"/>
      <c r="B6" s="115"/>
      <c r="C6" s="117"/>
      <c r="D6" s="115"/>
      <c r="E6" s="118"/>
    </row>
    <row r="7" spans="1:5" ht="12" customHeight="1">
      <c r="A7" s="115" t="s">
        <v>80</v>
      </c>
      <c r="B7" s="115" t="str">
        <f>'Krycí list'!E26</f>
        <v>Městská část Praha 6</v>
      </c>
      <c r="C7" s="117"/>
      <c r="D7" s="115"/>
      <c r="E7" s="118"/>
    </row>
    <row r="8" spans="1:5" ht="12" customHeight="1">
      <c r="A8" s="115" t="s">
        <v>81</v>
      </c>
      <c r="B8" s="115" t="str">
        <f>'Krycí list'!E28</f>
        <v> </v>
      </c>
      <c r="C8" s="117"/>
      <c r="D8" s="115"/>
      <c r="E8" s="118"/>
    </row>
    <row r="9" spans="1:5" ht="12" customHeight="1">
      <c r="A9" s="115" t="s">
        <v>82</v>
      </c>
      <c r="B9" s="184" t="str">
        <f>'Krycí list'!$O$31</f>
        <v>21.01.2015</v>
      </c>
      <c r="C9" s="117"/>
      <c r="D9" s="115"/>
      <c r="E9" s="118"/>
    </row>
    <row r="10" spans="1:5" ht="6" customHeight="1">
      <c r="A10" s="113"/>
      <c r="B10" s="113"/>
      <c r="C10" s="113"/>
      <c r="D10" s="113"/>
      <c r="E10" s="113"/>
    </row>
    <row r="11" spans="1:5" ht="12" customHeight="1">
      <c r="A11" s="119" t="s">
        <v>83</v>
      </c>
      <c r="B11" s="120" t="s">
        <v>84</v>
      </c>
      <c r="C11" s="121" t="s">
        <v>85</v>
      </c>
      <c r="D11" s="122" t="s">
        <v>86</v>
      </c>
      <c r="E11" s="121" t="s">
        <v>87</v>
      </c>
    </row>
    <row r="12" spans="1:5" ht="12" customHeight="1">
      <c r="A12" s="123">
        <v>1</v>
      </c>
      <c r="B12" s="124">
        <v>2</v>
      </c>
      <c r="C12" s="125">
        <v>3</v>
      </c>
      <c r="D12" s="126">
        <v>4</v>
      </c>
      <c r="E12" s="125">
        <v>5</v>
      </c>
    </row>
    <row r="13" spans="1:5" ht="3.75" customHeight="1">
      <c r="A13" s="127"/>
      <c r="B13" s="128"/>
      <c r="C13" s="128"/>
      <c r="D13" s="128"/>
      <c r="E13" s="129"/>
    </row>
    <row r="14" spans="1:5" s="130" customFormat="1" ht="12.75" customHeight="1">
      <c r="A14" s="131" t="str">
        <f>Rozpocet!D14</f>
        <v>HSV</v>
      </c>
      <c r="B14" s="132" t="str">
        <f>Rozpocet!E14</f>
        <v>Práce a dodávky HSV</v>
      </c>
      <c r="C14" s="133">
        <f>Rozpocet!I14</f>
        <v>0</v>
      </c>
      <c r="D14" s="134">
        <f>Rozpocet!K14</f>
        <v>23.694889909999997</v>
      </c>
      <c r="E14" s="134">
        <f>Rozpocet!M14</f>
        <v>19.206982</v>
      </c>
    </row>
    <row r="15" spans="1:5" s="130" customFormat="1" ht="12.75" customHeight="1">
      <c r="A15" s="135" t="str">
        <f>Rozpocet!D15</f>
        <v>1</v>
      </c>
      <c r="B15" s="136" t="str">
        <f>Rozpocet!E15</f>
        <v>Zemní práce</v>
      </c>
      <c r="C15" s="137">
        <f>Rozpocet!I15</f>
        <v>0</v>
      </c>
      <c r="D15" s="138">
        <f>Rozpocet!K15</f>
        <v>0</v>
      </c>
      <c r="E15" s="138">
        <f>Rozpocet!M15</f>
        <v>9.288</v>
      </c>
    </row>
    <row r="16" spans="1:5" s="130" customFormat="1" ht="12.75" customHeight="1">
      <c r="A16" s="135" t="str">
        <f>Rozpocet!D30</f>
        <v>2</v>
      </c>
      <c r="B16" s="136" t="str">
        <f>Rozpocet!E30</f>
        <v>Zakládání</v>
      </c>
      <c r="C16" s="137">
        <f>Rozpocet!I30</f>
        <v>0</v>
      </c>
      <c r="D16" s="138">
        <f>Rozpocet!K30</f>
        <v>4.674630220000001</v>
      </c>
      <c r="E16" s="138">
        <f>Rozpocet!M30</f>
        <v>0</v>
      </c>
    </row>
    <row r="17" spans="1:5" s="130" customFormat="1" ht="12.75" customHeight="1">
      <c r="A17" s="135" t="str">
        <f>Rozpocet!D38</f>
        <v>3</v>
      </c>
      <c r="B17" s="136" t="str">
        <f>Rozpocet!E38</f>
        <v>Svislé a kompletní konstrukce</v>
      </c>
      <c r="C17" s="137">
        <f>Rozpocet!I38</f>
        <v>0</v>
      </c>
      <c r="D17" s="138">
        <f>Rozpocet!K38</f>
        <v>11.21442989</v>
      </c>
      <c r="E17" s="138">
        <f>Rozpocet!M38</f>
        <v>0</v>
      </c>
    </row>
    <row r="18" spans="1:5" s="130" customFormat="1" ht="12.75" customHeight="1">
      <c r="A18" s="135" t="str">
        <f>Rozpocet!D54</f>
        <v>4</v>
      </c>
      <c r="B18" s="136" t="str">
        <f>Rozpocet!E54</f>
        <v>Vodorovné konstrukce</v>
      </c>
      <c r="C18" s="137">
        <f>Rozpocet!I54</f>
        <v>0</v>
      </c>
      <c r="D18" s="138">
        <f>Rozpocet!K54</f>
        <v>1.5171786</v>
      </c>
      <c r="E18" s="138">
        <f>Rozpocet!M54</f>
        <v>0</v>
      </c>
    </row>
    <row r="19" spans="1:5" s="130" customFormat="1" ht="12.75" customHeight="1">
      <c r="A19" s="135" t="str">
        <f>Rozpocet!D67</f>
        <v>5</v>
      </c>
      <c r="B19" s="136" t="str">
        <f>Rozpocet!E67</f>
        <v>Komunikace</v>
      </c>
      <c r="C19" s="137">
        <f>Rozpocet!I67</f>
        <v>0</v>
      </c>
      <c r="D19" s="138">
        <f>Rozpocet!K67</f>
        <v>1.7727050000000002</v>
      </c>
      <c r="E19" s="138">
        <f>Rozpocet!M67</f>
        <v>0</v>
      </c>
    </row>
    <row r="20" spans="1:5" s="130" customFormat="1" ht="12.75" customHeight="1">
      <c r="A20" s="135" t="str">
        <f>Rozpocet!D77</f>
        <v>6</v>
      </c>
      <c r="B20" s="136" t="str">
        <f>Rozpocet!E77</f>
        <v>Úpravy povrchů, podlahy a osazování výplní</v>
      </c>
      <c r="C20" s="137">
        <f>Rozpocet!I77</f>
        <v>0</v>
      </c>
      <c r="D20" s="138">
        <f>Rozpocet!K77</f>
        <v>4.497970199999999</v>
      </c>
      <c r="E20" s="138">
        <f>Rozpocet!M77</f>
        <v>0</v>
      </c>
    </row>
    <row r="21" spans="1:5" s="130" customFormat="1" ht="12.75" customHeight="1">
      <c r="A21" s="135" t="str">
        <f>Rozpocet!D94</f>
        <v>8</v>
      </c>
      <c r="B21" s="136" t="str">
        <f>Rozpocet!E94</f>
        <v>Trubní vedení</v>
      </c>
      <c r="C21" s="137">
        <f>Rozpocet!I94</f>
        <v>0</v>
      </c>
      <c r="D21" s="138">
        <f>Rozpocet!K94</f>
        <v>0</v>
      </c>
      <c r="E21" s="138">
        <f>Rozpocet!M94</f>
        <v>0.1</v>
      </c>
    </row>
    <row r="22" spans="1:5" s="130" customFormat="1" ht="12.75" customHeight="1">
      <c r="A22" s="135" t="str">
        <f>Rozpocet!D96</f>
        <v>9</v>
      </c>
      <c r="B22" s="136" t="str">
        <f>Rozpocet!E96</f>
        <v>Ostatní konstrukce a práce</v>
      </c>
      <c r="C22" s="137">
        <f>Rozpocet!I96</f>
        <v>0</v>
      </c>
      <c r="D22" s="138">
        <f>Rozpocet!K96</f>
        <v>0.017976000000000002</v>
      </c>
      <c r="E22" s="138">
        <f>Rozpocet!M96</f>
        <v>9.818982</v>
      </c>
    </row>
    <row r="23" spans="1:5" s="130" customFormat="1" ht="12.75" customHeight="1">
      <c r="A23" s="139" t="str">
        <f>Rozpocet!D142</f>
        <v>99</v>
      </c>
      <c r="B23" s="140" t="str">
        <f>Rozpocet!E142</f>
        <v>Přesun hmot</v>
      </c>
      <c r="C23" s="141">
        <f>Rozpocet!I142</f>
        <v>0</v>
      </c>
      <c r="D23" s="142">
        <f>Rozpocet!K142</f>
        <v>0</v>
      </c>
      <c r="E23" s="142">
        <f>Rozpocet!M142</f>
        <v>0</v>
      </c>
    </row>
    <row r="24" spans="1:5" s="130" customFormat="1" ht="12.75" customHeight="1">
      <c r="A24" s="131" t="str">
        <f>Rozpocet!D149</f>
        <v>PSV</v>
      </c>
      <c r="B24" s="132" t="str">
        <f>Rozpocet!E149</f>
        <v>Práce a dodávky PSV</v>
      </c>
      <c r="C24" s="133">
        <f>Rozpocet!I149</f>
        <v>0</v>
      </c>
      <c r="D24" s="134">
        <f>Rozpocet!K149</f>
        <v>0.41893014</v>
      </c>
      <c r="E24" s="134">
        <f>Rozpocet!M149</f>
        <v>0.007970000000000001</v>
      </c>
    </row>
    <row r="25" spans="1:5" s="130" customFormat="1" ht="12.75" customHeight="1">
      <c r="A25" s="135" t="str">
        <f>Rozpocet!D150</f>
        <v>712</v>
      </c>
      <c r="B25" s="136" t="str">
        <f>Rozpocet!E150</f>
        <v>Povlakové krytiny</v>
      </c>
      <c r="C25" s="137">
        <f>Rozpocet!I150</f>
        <v>0</v>
      </c>
      <c r="D25" s="138">
        <f>Rozpocet!K150</f>
        <v>0.00386925</v>
      </c>
      <c r="E25" s="138">
        <f>Rozpocet!M150</f>
        <v>0</v>
      </c>
    </row>
    <row r="26" spans="1:5" s="130" customFormat="1" ht="12.75" customHeight="1">
      <c r="A26" s="135" t="str">
        <f>Rozpocet!D160</f>
        <v>741</v>
      </c>
      <c r="B26" s="136" t="str">
        <f>Rozpocet!E160</f>
        <v>Elektromontáže </v>
      </c>
      <c r="C26" s="137">
        <f>Rozpocet!I160</f>
        <v>0</v>
      </c>
      <c r="D26" s="138"/>
      <c r="E26" s="138"/>
    </row>
    <row r="27" spans="1:5" s="130" customFormat="1" ht="12.75" customHeight="1">
      <c r="A27" s="135" t="str">
        <f>Rozpocet!D154</f>
        <v>762</v>
      </c>
      <c r="B27" s="136" t="str">
        <f>Rozpocet!E154</f>
        <v>Konstrukce tesařské</v>
      </c>
      <c r="C27" s="137">
        <f>Rozpocet!I154</f>
        <v>0</v>
      </c>
      <c r="D27" s="138">
        <f>Rozpocet!K154</f>
        <v>0.07495791</v>
      </c>
      <c r="E27" s="138">
        <f>Rozpocet!M154</f>
        <v>0</v>
      </c>
    </row>
    <row r="28" spans="1:5" s="130" customFormat="1" ht="12.75" customHeight="1">
      <c r="A28" s="135" t="str">
        <f>Rozpocet!D163</f>
        <v>764</v>
      </c>
      <c r="B28" s="136" t="str">
        <f>Rozpocet!E163</f>
        <v>Konstrukce klempířské</v>
      </c>
      <c r="C28" s="137">
        <f>Rozpocet!I163</f>
        <v>0</v>
      </c>
      <c r="D28" s="138">
        <f>Rozpocet!K163</f>
        <v>0.03904425</v>
      </c>
      <c r="E28" s="138">
        <f>Rozpocet!M163</f>
        <v>0.0029700000000000004</v>
      </c>
    </row>
    <row r="29" spans="1:5" s="130" customFormat="1" ht="12.75" customHeight="1">
      <c r="A29" s="135" t="str">
        <f>Rozpocet!D169</f>
        <v>766</v>
      </c>
      <c r="B29" s="136" t="str">
        <f>Rozpocet!E169</f>
        <v>Konstrukce truhlářské</v>
      </c>
      <c r="C29" s="137">
        <f>Rozpocet!I169</f>
        <v>0</v>
      </c>
      <c r="D29" s="138">
        <f>Rozpocet!K169</f>
        <v>0</v>
      </c>
      <c r="E29" s="138">
        <f>Rozpocet!M169</f>
        <v>0.005</v>
      </c>
    </row>
    <row r="30" spans="1:5" s="130" customFormat="1" ht="12.75" customHeight="1">
      <c r="A30" s="135" t="str">
        <f>Rozpocet!D172</f>
        <v>771</v>
      </c>
      <c r="B30" s="136" t="str">
        <f>Rozpocet!E172</f>
        <v>Podlahy z dlaždic</v>
      </c>
      <c r="C30" s="137">
        <f>Rozpocet!I172</f>
        <v>0</v>
      </c>
      <c r="D30" s="138">
        <f>Rozpocet!K172</f>
        <v>0.2968848</v>
      </c>
      <c r="E30" s="138">
        <f>Rozpocet!M172</f>
        <v>0</v>
      </c>
    </row>
    <row r="31" spans="1:5" s="130" customFormat="1" ht="12.75" customHeight="1">
      <c r="A31" s="135" t="str">
        <f>Rozpocet!D177</f>
        <v>783</v>
      </c>
      <c r="B31" s="136" t="str">
        <f>Rozpocet!E177</f>
        <v>Dokončovací práce - nátěry</v>
      </c>
      <c r="C31" s="137">
        <f>Rozpocet!I177</f>
        <v>0</v>
      </c>
      <c r="D31" s="138">
        <f>Rozpocet!K177</f>
        <v>0.004173929999999999</v>
      </c>
      <c r="E31" s="138">
        <f>Rozpocet!M177</f>
        <v>0</v>
      </c>
    </row>
    <row r="32" spans="1:5" s="130" customFormat="1" ht="12.75" customHeight="1">
      <c r="A32" s="131" t="str">
        <f>Rozpocet!D191</f>
        <v>M</v>
      </c>
      <c r="B32" s="132" t="str">
        <f>Rozpocet!E191</f>
        <v>Práce a dodávky M</v>
      </c>
      <c r="C32" s="133">
        <f>Rozpocet!I191</f>
        <v>0</v>
      </c>
      <c r="D32" s="134">
        <f>Rozpocet!K191</f>
        <v>0.1618</v>
      </c>
      <c r="E32" s="134">
        <f>Rozpocet!M191</f>
        <v>0</v>
      </c>
    </row>
    <row r="33" spans="1:5" s="130" customFormat="1" ht="12.75" customHeight="1">
      <c r="A33" s="135" t="str">
        <f>Rozpocet!D192</f>
        <v>33-M</v>
      </c>
      <c r="B33" s="136" t="str">
        <f>Rozpocet!E192</f>
        <v>Montáže dopr.zaříz.,sklad. zař. a váh</v>
      </c>
      <c r="C33" s="137">
        <f>Rozpocet!I192</f>
        <v>0</v>
      </c>
      <c r="D33" s="138">
        <f>Rozpocet!K192</f>
        <v>0.1618</v>
      </c>
      <c r="E33" s="138">
        <f>Rozpocet!M192</f>
        <v>0</v>
      </c>
    </row>
    <row r="34" spans="2:5" s="143" customFormat="1" ht="12.75" customHeight="1">
      <c r="B34" s="144" t="s">
        <v>88</v>
      </c>
      <c r="C34" s="145">
        <f>Rozpocet!I196</f>
        <v>0</v>
      </c>
      <c r="D34" s="146">
        <f>Rozpocet!K196</f>
        <v>24.275620049999997</v>
      </c>
      <c r="E34" s="146">
        <f>Rozpocet!M196</f>
        <v>19.214952</v>
      </c>
    </row>
  </sheetData>
  <sheetProtection password="FF81" sheet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U196"/>
  <sheetViews>
    <sheetView showGridLines="0" tabSelected="1" zoomScalePageLayoutView="0" workbookViewId="0" topLeftCell="A1">
      <selection activeCell="G28" sqref="G28"/>
    </sheetView>
  </sheetViews>
  <sheetFormatPr defaultColWidth="9.140625" defaultRowHeight="11.25" customHeight="1" outlineLevelRow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24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2" t="s">
        <v>89</v>
      </c>
      <c r="B1" s="147"/>
      <c r="C1" s="147"/>
      <c r="D1" s="147"/>
      <c r="E1" s="147"/>
      <c r="F1" s="147"/>
      <c r="G1" s="147"/>
      <c r="H1" s="223"/>
      <c r="I1" s="147"/>
      <c r="J1" s="147"/>
      <c r="K1" s="147"/>
      <c r="L1" s="147"/>
      <c r="M1" s="147"/>
      <c r="N1" s="147"/>
      <c r="O1" s="148"/>
      <c r="P1" s="148"/>
      <c r="Q1" s="147"/>
      <c r="R1" s="147"/>
      <c r="S1" s="147"/>
      <c r="T1" s="147"/>
    </row>
    <row r="2" spans="1:20" ht="11.25" customHeight="1">
      <c r="A2" s="114" t="s">
        <v>76</v>
      </c>
      <c r="B2" s="115"/>
      <c r="C2" s="115" t="str">
        <f>'Krycí list'!E5</f>
        <v>Výtah - Wintera 432_8</v>
      </c>
      <c r="D2" s="115"/>
      <c r="E2" s="115"/>
      <c r="F2" s="115"/>
      <c r="G2" s="115"/>
      <c r="H2" s="225"/>
      <c r="I2" s="115"/>
      <c r="J2" s="115"/>
      <c r="K2" s="115"/>
      <c r="L2" s="147"/>
      <c r="M2" s="147"/>
      <c r="N2" s="147"/>
      <c r="O2" s="148"/>
      <c r="P2" s="148"/>
      <c r="Q2" s="147"/>
      <c r="R2" s="147"/>
      <c r="S2" s="147"/>
      <c r="T2" s="147"/>
    </row>
    <row r="3" spans="1:20" ht="11.25" customHeight="1">
      <c r="A3" s="114" t="s">
        <v>77</v>
      </c>
      <c r="B3" s="115"/>
      <c r="C3" s="115" t="str">
        <f>'Krycí list'!E7</f>
        <v> </v>
      </c>
      <c r="D3" s="115"/>
      <c r="E3" s="115"/>
      <c r="F3" s="115"/>
      <c r="G3" s="115"/>
      <c r="H3" s="225"/>
      <c r="I3" s="115"/>
      <c r="J3" s="115"/>
      <c r="K3" s="115"/>
      <c r="L3" s="147"/>
      <c r="M3" s="147"/>
      <c r="N3" s="147"/>
      <c r="O3" s="148"/>
      <c r="P3" s="148"/>
      <c r="Q3" s="147"/>
      <c r="R3" s="147"/>
      <c r="S3" s="147"/>
      <c r="T3" s="147"/>
    </row>
    <row r="4" spans="1:20" ht="11.25" customHeight="1">
      <c r="A4" s="114" t="s">
        <v>78</v>
      </c>
      <c r="B4" s="115"/>
      <c r="C4" s="115" t="str">
        <f>'Krycí list'!E9</f>
        <v> </v>
      </c>
      <c r="D4" s="115"/>
      <c r="E4" s="115"/>
      <c r="F4" s="115"/>
      <c r="G4" s="115"/>
      <c r="H4" s="225"/>
      <c r="I4" s="115"/>
      <c r="J4" s="115"/>
      <c r="K4" s="115"/>
      <c r="L4" s="147"/>
      <c r="M4" s="147"/>
      <c r="N4" s="147"/>
      <c r="O4" s="148"/>
      <c r="P4" s="148"/>
      <c r="Q4" s="147"/>
      <c r="R4" s="147"/>
      <c r="S4" s="147"/>
      <c r="T4" s="147"/>
    </row>
    <row r="5" spans="1:20" ht="11.25" customHeight="1">
      <c r="A5" s="115" t="s">
        <v>90</v>
      </c>
      <c r="B5" s="115"/>
      <c r="C5" s="115" t="str">
        <f>'Krycí list'!P5</f>
        <v> </v>
      </c>
      <c r="D5" s="115"/>
      <c r="E5" s="115"/>
      <c r="F5" s="115"/>
      <c r="G5" s="115"/>
      <c r="H5" s="225"/>
      <c r="I5" s="115"/>
      <c r="J5" s="115"/>
      <c r="K5" s="115"/>
      <c r="L5" s="147"/>
      <c r="M5" s="147"/>
      <c r="N5" s="147"/>
      <c r="O5" s="148"/>
      <c r="P5" s="148"/>
      <c r="Q5" s="147"/>
      <c r="R5" s="147"/>
      <c r="S5" s="147"/>
      <c r="T5" s="147"/>
    </row>
    <row r="6" spans="1:20" ht="6" customHeight="1">
      <c r="A6" s="115"/>
      <c r="B6" s="115"/>
      <c r="C6" s="115"/>
      <c r="D6" s="115"/>
      <c r="E6" s="115"/>
      <c r="F6" s="115"/>
      <c r="G6" s="115"/>
      <c r="H6" s="225"/>
      <c r="I6" s="115"/>
      <c r="J6" s="115"/>
      <c r="K6" s="115"/>
      <c r="L6" s="147"/>
      <c r="M6" s="147"/>
      <c r="N6" s="147"/>
      <c r="O6" s="148"/>
      <c r="P6" s="148"/>
      <c r="Q6" s="147"/>
      <c r="R6" s="147"/>
      <c r="S6" s="147"/>
      <c r="T6" s="147"/>
    </row>
    <row r="7" spans="1:20" ht="11.25" customHeight="1">
      <c r="A7" s="115" t="s">
        <v>80</v>
      </c>
      <c r="B7" s="115"/>
      <c r="C7" s="115" t="str">
        <f>'Krycí list'!E26</f>
        <v>Městská část Praha 6</v>
      </c>
      <c r="D7" s="115"/>
      <c r="E7" s="115"/>
      <c r="F7" s="115"/>
      <c r="G7" s="115"/>
      <c r="H7" s="225"/>
      <c r="I7" s="115"/>
      <c r="J7" s="115"/>
      <c r="K7" s="115"/>
      <c r="L7" s="147"/>
      <c r="M7" s="147"/>
      <c r="N7" s="147"/>
      <c r="O7" s="148"/>
      <c r="P7" s="148"/>
      <c r="Q7" s="147"/>
      <c r="R7" s="147"/>
      <c r="S7" s="147"/>
      <c r="T7" s="147"/>
    </row>
    <row r="8" spans="1:20" ht="11.25" customHeight="1">
      <c r="A8" s="115" t="s">
        <v>81</v>
      </c>
      <c r="B8" s="115"/>
      <c r="C8" s="115" t="str">
        <f>'Krycí list'!E28</f>
        <v> </v>
      </c>
      <c r="D8" s="115"/>
      <c r="E8" s="115"/>
      <c r="F8" s="115"/>
      <c r="G8" s="115"/>
      <c r="H8" s="225"/>
      <c r="I8" s="115"/>
      <c r="J8" s="115"/>
      <c r="K8" s="115"/>
      <c r="L8" s="147"/>
      <c r="M8" s="147"/>
      <c r="N8" s="147"/>
      <c r="O8" s="148"/>
      <c r="P8" s="148"/>
      <c r="Q8" s="147"/>
      <c r="R8" s="147"/>
      <c r="S8" s="147"/>
      <c r="T8" s="147"/>
    </row>
    <row r="9" spans="1:20" ht="11.25" customHeight="1">
      <c r="A9" s="115" t="s">
        <v>82</v>
      </c>
      <c r="B9" s="115"/>
      <c r="C9" s="184" t="str">
        <f>'Krycí list'!$O$31</f>
        <v>21.01.2015</v>
      </c>
      <c r="D9" s="115"/>
      <c r="E9" s="115"/>
      <c r="F9" s="115"/>
      <c r="G9" s="114" t="str">
        <f>'Krycí list'!$E$29</f>
        <v>Cenová soustava URS</v>
      </c>
      <c r="H9" s="225"/>
      <c r="I9" s="115"/>
      <c r="J9" s="115"/>
      <c r="K9" s="115"/>
      <c r="L9" s="147"/>
      <c r="M9" s="147"/>
      <c r="N9" s="147"/>
      <c r="O9" s="148"/>
      <c r="P9" s="148"/>
      <c r="Q9" s="147"/>
      <c r="R9" s="147"/>
      <c r="S9" s="147"/>
      <c r="T9" s="147"/>
    </row>
    <row r="10" spans="1:20" ht="5.25" customHeight="1">
      <c r="A10" s="147"/>
      <c r="B10" s="147"/>
      <c r="C10" s="147"/>
      <c r="D10" s="147"/>
      <c r="E10" s="147"/>
      <c r="F10" s="147"/>
      <c r="G10" s="147"/>
      <c r="H10" s="223"/>
      <c r="I10" s="147"/>
      <c r="J10" s="147"/>
      <c r="K10" s="147"/>
      <c r="L10" s="147"/>
      <c r="M10" s="147"/>
      <c r="N10" s="147"/>
      <c r="O10" s="148"/>
      <c r="P10" s="148"/>
      <c r="Q10" s="147"/>
      <c r="R10" s="147"/>
      <c r="S10" s="147"/>
      <c r="T10" s="147"/>
    </row>
    <row r="11" spans="1:21" ht="21.75" customHeight="1">
      <c r="A11" s="119" t="s">
        <v>91</v>
      </c>
      <c r="B11" s="120" t="s">
        <v>92</v>
      </c>
      <c r="C11" s="120" t="s">
        <v>93</v>
      </c>
      <c r="D11" s="120" t="s">
        <v>94</v>
      </c>
      <c r="E11" s="120" t="s">
        <v>84</v>
      </c>
      <c r="F11" s="120" t="s">
        <v>95</v>
      </c>
      <c r="G11" s="120" t="s">
        <v>96</v>
      </c>
      <c r="H11" s="226" t="s">
        <v>97</v>
      </c>
      <c r="I11" s="120" t="s">
        <v>85</v>
      </c>
      <c r="J11" s="120" t="s">
        <v>98</v>
      </c>
      <c r="K11" s="120" t="s">
        <v>86</v>
      </c>
      <c r="L11" s="120" t="s">
        <v>99</v>
      </c>
      <c r="M11" s="120" t="s">
        <v>100</v>
      </c>
      <c r="N11" s="120" t="s">
        <v>101</v>
      </c>
      <c r="O11" s="149" t="s">
        <v>102</v>
      </c>
      <c r="P11" s="150" t="s">
        <v>103</v>
      </c>
      <c r="Q11" s="120"/>
      <c r="R11" s="120"/>
      <c r="S11" s="120"/>
      <c r="T11" s="151" t="s">
        <v>104</v>
      </c>
      <c r="U11" s="152"/>
    </row>
    <row r="12" spans="1:21" ht="11.25" customHeight="1">
      <c r="A12" s="123">
        <v>1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227">
        <v>8</v>
      </c>
      <c r="I12" s="124">
        <v>9</v>
      </c>
      <c r="J12" s="124"/>
      <c r="K12" s="124"/>
      <c r="L12" s="124"/>
      <c r="M12" s="124"/>
      <c r="N12" s="124">
        <v>10</v>
      </c>
      <c r="O12" s="153">
        <v>11</v>
      </c>
      <c r="P12" s="154">
        <v>12</v>
      </c>
      <c r="Q12" s="124"/>
      <c r="R12" s="124"/>
      <c r="S12" s="124"/>
      <c r="T12" s="155">
        <v>11</v>
      </c>
      <c r="U12" s="152"/>
    </row>
    <row r="13" spans="1:20" ht="3.75" customHeight="1">
      <c r="A13" s="147"/>
      <c r="B13" s="147"/>
      <c r="C13" s="147"/>
      <c r="D13" s="147"/>
      <c r="E13" s="147"/>
      <c r="F13" s="147"/>
      <c r="G13" s="147"/>
      <c r="H13" s="223"/>
      <c r="I13" s="147"/>
      <c r="J13" s="147"/>
      <c r="K13" s="147"/>
      <c r="L13" s="147"/>
      <c r="M13" s="147"/>
      <c r="N13" s="147"/>
      <c r="O13" s="148"/>
      <c r="P13" s="156"/>
      <c r="Q13" s="147"/>
      <c r="R13" s="147"/>
      <c r="S13" s="147"/>
      <c r="T13" s="147"/>
    </row>
    <row r="14" spans="1:16" s="130" customFormat="1" ht="12.75" customHeight="1">
      <c r="A14" s="157"/>
      <c r="B14" s="158" t="s">
        <v>63</v>
      </c>
      <c r="C14" s="157"/>
      <c r="D14" s="157" t="s">
        <v>42</v>
      </c>
      <c r="E14" s="157" t="s">
        <v>105</v>
      </c>
      <c r="F14" s="157"/>
      <c r="G14" s="157"/>
      <c r="H14" s="228"/>
      <c r="I14" s="159">
        <f>I15+I30+I38+I54+I67+I77+I94+I96</f>
        <v>0</v>
      </c>
      <c r="J14" s="157"/>
      <c r="K14" s="160">
        <f>K15+K30+K38+K54+K67+K77+K94+K96</f>
        <v>23.694889909999997</v>
      </c>
      <c r="L14" s="157"/>
      <c r="M14" s="160">
        <f>M15+M30+M38+M54+M67+M77+M94+M96</f>
        <v>19.206982</v>
      </c>
      <c r="N14" s="157"/>
      <c r="P14" s="132" t="s">
        <v>106</v>
      </c>
    </row>
    <row r="15" spans="2:16" s="130" customFormat="1" ht="12.75" customHeight="1">
      <c r="B15" s="135" t="s">
        <v>63</v>
      </c>
      <c r="D15" s="136" t="s">
        <v>107</v>
      </c>
      <c r="E15" s="136" t="s">
        <v>108</v>
      </c>
      <c r="H15" s="229"/>
      <c r="I15" s="137">
        <f>SUM(I16:I29)</f>
        <v>0</v>
      </c>
      <c r="K15" s="138">
        <f>SUM(K16:K29)</f>
        <v>0</v>
      </c>
      <c r="M15" s="138">
        <f>SUM(M16:M29)</f>
        <v>9.288</v>
      </c>
      <c r="P15" s="136" t="s">
        <v>107</v>
      </c>
    </row>
    <row r="16" spans="1:16" s="14" customFormat="1" ht="13.5" customHeight="1" collapsed="1">
      <c r="A16" s="161" t="s">
        <v>107</v>
      </c>
      <c r="B16" s="161" t="s">
        <v>109</v>
      </c>
      <c r="C16" s="161" t="s">
        <v>110</v>
      </c>
      <c r="D16" s="162" t="s">
        <v>111</v>
      </c>
      <c r="E16" s="163" t="s">
        <v>112</v>
      </c>
      <c r="F16" s="161" t="s">
        <v>113</v>
      </c>
      <c r="G16" s="164">
        <v>14.4</v>
      </c>
      <c r="H16" s="230"/>
      <c r="I16" s="165">
        <f>ROUND(G16*H16,2)</f>
        <v>0</v>
      </c>
      <c r="J16" s="166">
        <v>0</v>
      </c>
      <c r="K16" s="164">
        <f>G16*J16</f>
        <v>0</v>
      </c>
      <c r="L16" s="166">
        <v>0.255</v>
      </c>
      <c r="M16" s="164">
        <f>G16*L16</f>
        <v>3.672</v>
      </c>
      <c r="N16" s="167">
        <v>15</v>
      </c>
      <c r="O16" s="168">
        <v>4</v>
      </c>
      <c r="P16" s="14" t="s">
        <v>114</v>
      </c>
    </row>
    <row r="17" spans="4:19" s="14" customFormat="1" ht="15.75" customHeight="1" hidden="1" outlineLevel="1">
      <c r="D17" s="169"/>
      <c r="E17" s="170" t="s">
        <v>115</v>
      </c>
      <c r="G17" s="171">
        <v>14.4</v>
      </c>
      <c r="H17" s="231"/>
      <c r="P17" s="169" t="s">
        <v>114</v>
      </c>
      <c r="Q17" s="169" t="s">
        <v>114</v>
      </c>
      <c r="R17" s="169" t="s">
        <v>116</v>
      </c>
      <c r="S17" s="169" t="s">
        <v>106</v>
      </c>
    </row>
    <row r="18" spans="1:16" s="14" customFormat="1" ht="13.5" customHeight="1" collapsed="1">
      <c r="A18" s="161" t="s">
        <v>114</v>
      </c>
      <c r="B18" s="161" t="s">
        <v>109</v>
      </c>
      <c r="C18" s="161" t="s">
        <v>117</v>
      </c>
      <c r="D18" s="162" t="s">
        <v>118</v>
      </c>
      <c r="E18" s="163" t="s">
        <v>119</v>
      </c>
      <c r="F18" s="161" t="s">
        <v>120</v>
      </c>
      <c r="G18" s="164">
        <v>4.32</v>
      </c>
      <c r="H18" s="230"/>
      <c r="I18" s="165">
        <f>ROUND(G18*H18,2)</f>
        <v>0</v>
      </c>
      <c r="J18" s="166">
        <v>0</v>
      </c>
      <c r="K18" s="164">
        <f>G18*J18</f>
        <v>0</v>
      </c>
      <c r="L18" s="166">
        <v>1.3</v>
      </c>
      <c r="M18" s="164">
        <f>G18*L18</f>
        <v>5.6160000000000005</v>
      </c>
      <c r="N18" s="167">
        <v>15</v>
      </c>
      <c r="O18" s="168">
        <v>4</v>
      </c>
      <c r="P18" s="14" t="s">
        <v>114</v>
      </c>
    </row>
    <row r="19" spans="4:19" s="14" customFormat="1" ht="15.75" customHeight="1" hidden="1" outlineLevel="1">
      <c r="D19" s="169"/>
      <c r="E19" s="170" t="s">
        <v>121</v>
      </c>
      <c r="G19" s="171">
        <v>4.32</v>
      </c>
      <c r="H19" s="231"/>
      <c r="P19" s="169" t="s">
        <v>114</v>
      </c>
      <c r="Q19" s="169" t="s">
        <v>114</v>
      </c>
      <c r="R19" s="169" t="s">
        <v>116</v>
      </c>
      <c r="S19" s="169" t="s">
        <v>107</v>
      </c>
    </row>
    <row r="20" spans="1:16" s="14" customFormat="1" ht="13.5" customHeight="1" collapsed="1">
      <c r="A20" s="161" t="s">
        <v>122</v>
      </c>
      <c r="B20" s="161" t="s">
        <v>109</v>
      </c>
      <c r="C20" s="161" t="s">
        <v>123</v>
      </c>
      <c r="D20" s="162" t="s">
        <v>124</v>
      </c>
      <c r="E20" s="163" t="s">
        <v>125</v>
      </c>
      <c r="F20" s="161" t="s">
        <v>120</v>
      </c>
      <c r="G20" s="164">
        <v>16.128</v>
      </c>
      <c r="H20" s="230"/>
      <c r="I20" s="165">
        <f>ROUND(G20*H20,2)</f>
        <v>0</v>
      </c>
      <c r="J20" s="166">
        <v>0</v>
      </c>
      <c r="K20" s="164">
        <f>G20*J20</f>
        <v>0</v>
      </c>
      <c r="L20" s="166">
        <v>0</v>
      </c>
      <c r="M20" s="164">
        <f>G20*L20</f>
        <v>0</v>
      </c>
      <c r="N20" s="167">
        <v>15</v>
      </c>
      <c r="O20" s="168">
        <v>4</v>
      </c>
      <c r="P20" s="14" t="s">
        <v>114</v>
      </c>
    </row>
    <row r="21" spans="4:19" s="14" customFormat="1" ht="15.75" customHeight="1" hidden="1" outlineLevel="1">
      <c r="D21" s="169"/>
      <c r="E21" s="170" t="s">
        <v>126</v>
      </c>
      <c r="G21" s="171">
        <v>16.128</v>
      </c>
      <c r="H21" s="231"/>
      <c r="P21" s="169" t="s">
        <v>114</v>
      </c>
      <c r="Q21" s="169" t="s">
        <v>114</v>
      </c>
      <c r="R21" s="169" t="s">
        <v>116</v>
      </c>
      <c r="S21" s="169" t="s">
        <v>106</v>
      </c>
    </row>
    <row r="22" spans="1:16" s="14" customFormat="1" ht="13.5" customHeight="1">
      <c r="A22" s="161" t="s">
        <v>127</v>
      </c>
      <c r="B22" s="161" t="s">
        <v>109</v>
      </c>
      <c r="C22" s="161" t="s">
        <v>123</v>
      </c>
      <c r="D22" s="162" t="s">
        <v>128</v>
      </c>
      <c r="E22" s="163" t="s">
        <v>129</v>
      </c>
      <c r="F22" s="161" t="s">
        <v>120</v>
      </c>
      <c r="G22" s="164">
        <v>8.064</v>
      </c>
      <c r="H22" s="230"/>
      <c r="I22" s="165">
        <f>ROUND(G22*H22,2)</f>
        <v>0</v>
      </c>
      <c r="J22" s="166">
        <v>0</v>
      </c>
      <c r="K22" s="164">
        <f>G22*J22</f>
        <v>0</v>
      </c>
      <c r="L22" s="166">
        <v>0</v>
      </c>
      <c r="M22" s="164">
        <f>G22*L22</f>
        <v>0</v>
      </c>
      <c r="N22" s="167">
        <v>15</v>
      </c>
      <c r="O22" s="168">
        <v>4</v>
      </c>
      <c r="P22" s="14" t="s">
        <v>114</v>
      </c>
    </row>
    <row r="23" spans="1:16" s="14" customFormat="1" ht="24" customHeight="1" collapsed="1">
      <c r="A23" s="161" t="s">
        <v>130</v>
      </c>
      <c r="B23" s="161" t="s">
        <v>109</v>
      </c>
      <c r="C23" s="161" t="s">
        <v>131</v>
      </c>
      <c r="D23" s="162" t="s">
        <v>132</v>
      </c>
      <c r="E23" s="163" t="s">
        <v>133</v>
      </c>
      <c r="F23" s="161" t="s">
        <v>120</v>
      </c>
      <c r="G23" s="164">
        <v>6.653</v>
      </c>
      <c r="H23" s="230"/>
      <c r="I23" s="165">
        <f>ROUND(G23*H23,2)</f>
        <v>0</v>
      </c>
      <c r="J23" s="166">
        <v>0</v>
      </c>
      <c r="K23" s="164">
        <f>G23*J23</f>
        <v>0</v>
      </c>
      <c r="L23" s="166">
        <v>0</v>
      </c>
      <c r="M23" s="164">
        <f>G23*L23</f>
        <v>0</v>
      </c>
      <c r="N23" s="167">
        <v>15</v>
      </c>
      <c r="O23" s="168">
        <v>4</v>
      </c>
      <c r="P23" s="14" t="s">
        <v>114</v>
      </c>
    </row>
    <row r="24" spans="4:19" s="14" customFormat="1" ht="15.75" customHeight="1" hidden="1" outlineLevel="1">
      <c r="D24" s="169"/>
      <c r="E24" s="170" t="s">
        <v>134</v>
      </c>
      <c r="G24" s="171">
        <v>6.653</v>
      </c>
      <c r="H24" s="231"/>
      <c r="P24" s="169" t="s">
        <v>114</v>
      </c>
      <c r="Q24" s="169" t="s">
        <v>114</v>
      </c>
      <c r="R24" s="169" t="s">
        <v>116</v>
      </c>
      <c r="S24" s="169" t="s">
        <v>106</v>
      </c>
    </row>
    <row r="25" spans="1:16" s="14" customFormat="1" ht="13.5" customHeight="1">
      <c r="A25" s="161" t="s">
        <v>135</v>
      </c>
      <c r="B25" s="161" t="s">
        <v>109</v>
      </c>
      <c r="C25" s="161" t="s">
        <v>131</v>
      </c>
      <c r="D25" s="162" t="s">
        <v>136</v>
      </c>
      <c r="E25" s="163" t="s">
        <v>137</v>
      </c>
      <c r="F25" s="161" t="s">
        <v>120</v>
      </c>
      <c r="G25" s="164">
        <v>6.653</v>
      </c>
      <c r="H25" s="230"/>
      <c r="I25" s="165">
        <f>ROUND(G25*H25,2)</f>
        <v>0</v>
      </c>
      <c r="J25" s="166">
        <v>0</v>
      </c>
      <c r="K25" s="164">
        <f>G25*J25</f>
        <v>0</v>
      </c>
      <c r="L25" s="166">
        <v>0</v>
      </c>
      <c r="M25" s="164">
        <f>G25*L25</f>
        <v>0</v>
      </c>
      <c r="N25" s="167">
        <v>15</v>
      </c>
      <c r="O25" s="168">
        <v>4</v>
      </c>
      <c r="P25" s="14" t="s">
        <v>114</v>
      </c>
    </row>
    <row r="26" spans="1:16" s="14" customFormat="1" ht="24" customHeight="1" collapsed="1">
      <c r="A26" s="161" t="s">
        <v>138</v>
      </c>
      <c r="B26" s="161" t="s">
        <v>109</v>
      </c>
      <c r="C26" s="161" t="s">
        <v>123</v>
      </c>
      <c r="D26" s="162" t="s">
        <v>139</v>
      </c>
      <c r="E26" s="163" t="s">
        <v>140</v>
      </c>
      <c r="F26" s="161" t="s">
        <v>120</v>
      </c>
      <c r="G26" s="164">
        <v>9.475</v>
      </c>
      <c r="H26" s="230"/>
      <c r="I26" s="165">
        <f>ROUND(G26*H26,2)</f>
        <v>0</v>
      </c>
      <c r="J26" s="166">
        <v>0</v>
      </c>
      <c r="K26" s="164">
        <f>G26*J26</f>
        <v>0</v>
      </c>
      <c r="L26" s="166">
        <v>0</v>
      </c>
      <c r="M26" s="164">
        <f>G26*L26</f>
        <v>0</v>
      </c>
      <c r="N26" s="167">
        <v>15</v>
      </c>
      <c r="O26" s="168">
        <v>4</v>
      </c>
      <c r="P26" s="14" t="s">
        <v>114</v>
      </c>
    </row>
    <row r="27" spans="4:19" s="14" customFormat="1" ht="15.75" customHeight="1" hidden="1" outlineLevel="1">
      <c r="D27" s="169"/>
      <c r="E27" s="170" t="s">
        <v>141</v>
      </c>
      <c r="G27" s="171">
        <v>9.475</v>
      </c>
      <c r="H27" s="231"/>
      <c r="P27" s="169" t="s">
        <v>114</v>
      </c>
      <c r="Q27" s="169" t="s">
        <v>114</v>
      </c>
      <c r="R27" s="169" t="s">
        <v>116</v>
      </c>
      <c r="S27" s="169" t="s">
        <v>106</v>
      </c>
    </row>
    <row r="28" spans="1:16" s="14" customFormat="1" ht="13.5" customHeight="1" collapsed="1">
      <c r="A28" s="161" t="s">
        <v>142</v>
      </c>
      <c r="B28" s="161" t="s">
        <v>109</v>
      </c>
      <c r="C28" s="161" t="s">
        <v>123</v>
      </c>
      <c r="D28" s="162" t="s">
        <v>143</v>
      </c>
      <c r="E28" s="163" t="s">
        <v>144</v>
      </c>
      <c r="F28" s="161" t="s">
        <v>113</v>
      </c>
      <c r="G28" s="164">
        <v>9.65</v>
      </c>
      <c r="H28" s="230"/>
      <c r="I28" s="165">
        <f>ROUND(G28*H28,2)</f>
        <v>0</v>
      </c>
      <c r="J28" s="166">
        <v>0</v>
      </c>
      <c r="K28" s="164">
        <f>G28*J28</f>
        <v>0</v>
      </c>
      <c r="L28" s="166">
        <v>0</v>
      </c>
      <c r="M28" s="164">
        <f>G28*L28</f>
        <v>0</v>
      </c>
      <c r="N28" s="167">
        <v>15</v>
      </c>
      <c r="O28" s="168">
        <v>4</v>
      </c>
      <c r="P28" s="14" t="s">
        <v>114</v>
      </c>
    </row>
    <row r="29" spans="4:19" s="14" customFormat="1" ht="15.75" customHeight="1" hidden="1" outlineLevel="1">
      <c r="D29" s="169"/>
      <c r="E29" s="170" t="s">
        <v>145</v>
      </c>
      <c r="G29" s="171">
        <v>9.65</v>
      </c>
      <c r="H29" s="231"/>
      <c r="P29" s="169" t="s">
        <v>114</v>
      </c>
      <c r="Q29" s="169" t="s">
        <v>114</v>
      </c>
      <c r="R29" s="169" t="s">
        <v>116</v>
      </c>
      <c r="S29" s="169" t="s">
        <v>106</v>
      </c>
    </row>
    <row r="30" spans="2:16" s="130" customFormat="1" ht="12.75" customHeight="1">
      <c r="B30" s="135" t="s">
        <v>63</v>
      </c>
      <c r="D30" s="136" t="s">
        <v>114</v>
      </c>
      <c r="E30" s="136" t="s">
        <v>146</v>
      </c>
      <c r="H30" s="229"/>
      <c r="I30" s="137">
        <f>SUM(I31:I37)</f>
        <v>0</v>
      </c>
      <c r="K30" s="138">
        <f>SUM(K31:K37)</f>
        <v>4.674630220000001</v>
      </c>
      <c r="M30" s="138">
        <f>SUM(M31:M37)</f>
        <v>0</v>
      </c>
      <c r="P30" s="136" t="s">
        <v>107</v>
      </c>
    </row>
    <row r="31" spans="1:16" s="14" customFormat="1" ht="13.5" customHeight="1" collapsed="1">
      <c r="A31" s="161" t="s">
        <v>147</v>
      </c>
      <c r="B31" s="161" t="s">
        <v>109</v>
      </c>
      <c r="C31" s="161" t="s">
        <v>148</v>
      </c>
      <c r="D31" s="162" t="s">
        <v>149</v>
      </c>
      <c r="E31" s="163" t="s">
        <v>150</v>
      </c>
      <c r="F31" s="161" t="s">
        <v>120</v>
      </c>
      <c r="G31" s="164">
        <v>1.719</v>
      </c>
      <c r="H31" s="230"/>
      <c r="I31" s="165">
        <f>ROUND(G31*H31,2)</f>
        <v>0</v>
      </c>
      <c r="J31" s="166">
        <v>2.45329</v>
      </c>
      <c r="K31" s="164">
        <f>G31*J31</f>
        <v>4.21720551</v>
      </c>
      <c r="L31" s="166">
        <v>0</v>
      </c>
      <c r="M31" s="164">
        <f>G31*L31</f>
        <v>0</v>
      </c>
      <c r="N31" s="167">
        <v>15</v>
      </c>
      <c r="O31" s="168">
        <v>4</v>
      </c>
      <c r="P31" s="14" t="s">
        <v>114</v>
      </c>
    </row>
    <row r="32" spans="4:19" s="14" customFormat="1" ht="15.75" customHeight="1" hidden="1" outlineLevel="1">
      <c r="D32" s="169"/>
      <c r="E32" s="170" t="s">
        <v>151</v>
      </c>
      <c r="G32" s="171">
        <v>1.719</v>
      </c>
      <c r="H32" s="231"/>
      <c r="P32" s="169" t="s">
        <v>114</v>
      </c>
      <c r="Q32" s="169" t="s">
        <v>114</v>
      </c>
      <c r="R32" s="169" t="s">
        <v>116</v>
      </c>
      <c r="S32" s="169" t="s">
        <v>106</v>
      </c>
    </row>
    <row r="33" spans="1:16" s="14" customFormat="1" ht="13.5" customHeight="1" collapsed="1">
      <c r="A33" s="161" t="s">
        <v>152</v>
      </c>
      <c r="B33" s="161" t="s">
        <v>109</v>
      </c>
      <c r="C33" s="161" t="s">
        <v>148</v>
      </c>
      <c r="D33" s="162" t="s">
        <v>153</v>
      </c>
      <c r="E33" s="163" t="s">
        <v>154</v>
      </c>
      <c r="F33" s="161" t="s">
        <v>113</v>
      </c>
      <c r="G33" s="164">
        <v>3.565</v>
      </c>
      <c r="H33" s="230"/>
      <c r="I33" s="165">
        <f>ROUND(G33*H33,2)</f>
        <v>0</v>
      </c>
      <c r="J33" s="166">
        <v>0.00103</v>
      </c>
      <c r="K33" s="164">
        <f>G33*J33</f>
        <v>0.00367195</v>
      </c>
      <c r="L33" s="166">
        <v>0</v>
      </c>
      <c r="M33" s="164">
        <f>G33*L33</f>
        <v>0</v>
      </c>
      <c r="N33" s="167">
        <v>15</v>
      </c>
      <c r="O33" s="168">
        <v>4</v>
      </c>
      <c r="P33" s="14" t="s">
        <v>114</v>
      </c>
    </row>
    <row r="34" spans="4:19" s="14" customFormat="1" ht="15.75" customHeight="1" hidden="1" outlineLevel="1">
      <c r="D34" s="169"/>
      <c r="E34" s="170" t="s">
        <v>155</v>
      </c>
      <c r="G34" s="171">
        <v>3.565</v>
      </c>
      <c r="H34" s="231"/>
      <c r="P34" s="169" t="s">
        <v>114</v>
      </c>
      <c r="Q34" s="169" t="s">
        <v>114</v>
      </c>
      <c r="R34" s="169" t="s">
        <v>116</v>
      </c>
      <c r="S34" s="169" t="s">
        <v>106</v>
      </c>
    </row>
    <row r="35" spans="1:16" s="14" customFormat="1" ht="13.5" customHeight="1">
      <c r="A35" s="161" t="s">
        <v>156</v>
      </c>
      <c r="B35" s="161" t="s">
        <v>109</v>
      </c>
      <c r="C35" s="161" t="s">
        <v>148</v>
      </c>
      <c r="D35" s="162" t="s">
        <v>157</v>
      </c>
      <c r="E35" s="163" t="s">
        <v>158</v>
      </c>
      <c r="F35" s="161" t="s">
        <v>113</v>
      </c>
      <c r="G35" s="164">
        <v>3.565</v>
      </c>
      <c r="H35" s="230"/>
      <c r="I35" s="165">
        <f>ROUND(G35*H35,2)</f>
        <v>0</v>
      </c>
      <c r="J35" s="166">
        <v>0</v>
      </c>
      <c r="K35" s="164">
        <f>G35*J35</f>
        <v>0</v>
      </c>
      <c r="L35" s="166">
        <v>0</v>
      </c>
      <c r="M35" s="164">
        <f>G35*L35</f>
        <v>0</v>
      </c>
      <c r="N35" s="167">
        <v>15</v>
      </c>
      <c r="O35" s="168">
        <v>4</v>
      </c>
      <c r="P35" s="14" t="s">
        <v>114</v>
      </c>
    </row>
    <row r="36" spans="1:16" s="14" customFormat="1" ht="13.5" customHeight="1" collapsed="1">
      <c r="A36" s="161" t="s">
        <v>159</v>
      </c>
      <c r="B36" s="161" t="s">
        <v>109</v>
      </c>
      <c r="C36" s="161" t="s">
        <v>148</v>
      </c>
      <c r="D36" s="162" t="s">
        <v>160</v>
      </c>
      <c r="E36" s="163" t="s">
        <v>161</v>
      </c>
      <c r="F36" s="161" t="s">
        <v>162</v>
      </c>
      <c r="G36" s="164">
        <v>0.428</v>
      </c>
      <c r="H36" s="230"/>
      <c r="I36" s="165">
        <f>ROUND(G36*H36,2)</f>
        <v>0</v>
      </c>
      <c r="J36" s="166">
        <v>1.06017</v>
      </c>
      <c r="K36" s="164">
        <f>G36*J36</f>
        <v>0.45375276000000003</v>
      </c>
      <c r="L36" s="166">
        <v>0</v>
      </c>
      <c r="M36" s="164">
        <f>G36*L36</f>
        <v>0</v>
      </c>
      <c r="N36" s="167">
        <v>15</v>
      </c>
      <c r="O36" s="168">
        <v>4</v>
      </c>
      <c r="P36" s="14" t="s">
        <v>114</v>
      </c>
    </row>
    <row r="37" spans="4:19" s="14" customFormat="1" ht="15.75" customHeight="1" hidden="1" outlineLevel="1">
      <c r="D37" s="169"/>
      <c r="E37" s="170" t="s">
        <v>163</v>
      </c>
      <c r="G37" s="171">
        <v>0.428</v>
      </c>
      <c r="H37" s="231"/>
      <c r="P37" s="169" t="s">
        <v>114</v>
      </c>
      <c r="Q37" s="169" t="s">
        <v>114</v>
      </c>
      <c r="R37" s="169" t="s">
        <v>116</v>
      </c>
      <c r="S37" s="169" t="s">
        <v>106</v>
      </c>
    </row>
    <row r="38" spans="2:16" s="130" customFormat="1" ht="12.75" customHeight="1">
      <c r="B38" s="135" t="s">
        <v>63</v>
      </c>
      <c r="D38" s="136" t="s">
        <v>122</v>
      </c>
      <c r="E38" s="136" t="s">
        <v>164</v>
      </c>
      <c r="H38" s="229"/>
      <c r="I38" s="137">
        <f>SUM(I39:I53)</f>
        <v>0</v>
      </c>
      <c r="K38" s="138">
        <f>SUM(K39:K53)</f>
        <v>11.21442989</v>
      </c>
      <c r="M38" s="138">
        <f>SUM(M39:M53)</f>
        <v>0</v>
      </c>
      <c r="P38" s="136" t="s">
        <v>107</v>
      </c>
    </row>
    <row r="39" spans="1:16" s="14" customFormat="1" ht="13.5" customHeight="1" collapsed="1">
      <c r="A39" s="161" t="s">
        <v>165</v>
      </c>
      <c r="B39" s="161" t="s">
        <v>109</v>
      </c>
      <c r="C39" s="161" t="s">
        <v>148</v>
      </c>
      <c r="D39" s="162" t="s">
        <v>166</v>
      </c>
      <c r="E39" s="163" t="s">
        <v>167</v>
      </c>
      <c r="F39" s="161" t="s">
        <v>120</v>
      </c>
      <c r="G39" s="164">
        <v>2.148</v>
      </c>
      <c r="H39" s="230"/>
      <c r="I39" s="165">
        <f>ROUND(G39*H39,2)</f>
        <v>0</v>
      </c>
      <c r="J39" s="166">
        <v>2.4533</v>
      </c>
      <c r="K39" s="164">
        <f>G39*J39</f>
        <v>5.269688400000001</v>
      </c>
      <c r="L39" s="166">
        <v>0</v>
      </c>
      <c r="M39" s="164">
        <f>G39*L39</f>
        <v>0</v>
      </c>
      <c r="N39" s="167">
        <v>15</v>
      </c>
      <c r="O39" s="168">
        <v>4</v>
      </c>
      <c r="P39" s="14" t="s">
        <v>114</v>
      </c>
    </row>
    <row r="40" spans="4:19" s="14" customFormat="1" ht="15.75" customHeight="1" hidden="1" outlineLevel="1">
      <c r="D40" s="169"/>
      <c r="E40" s="170" t="s">
        <v>168</v>
      </c>
      <c r="G40" s="171">
        <v>2.148</v>
      </c>
      <c r="H40" s="231"/>
      <c r="P40" s="169" t="s">
        <v>114</v>
      </c>
      <c r="Q40" s="169" t="s">
        <v>114</v>
      </c>
      <c r="R40" s="169" t="s">
        <v>116</v>
      </c>
      <c r="S40" s="169" t="s">
        <v>106</v>
      </c>
    </row>
    <row r="41" spans="1:16" s="14" customFormat="1" ht="13.5" customHeight="1" collapsed="1">
      <c r="A41" s="161" t="s">
        <v>169</v>
      </c>
      <c r="B41" s="161" t="s">
        <v>109</v>
      </c>
      <c r="C41" s="161" t="s">
        <v>148</v>
      </c>
      <c r="D41" s="162" t="s">
        <v>170</v>
      </c>
      <c r="E41" s="163" t="s">
        <v>171</v>
      </c>
      <c r="F41" s="161" t="s">
        <v>113</v>
      </c>
      <c r="G41" s="164">
        <v>17.185</v>
      </c>
      <c r="H41" s="230"/>
      <c r="I41" s="165">
        <f>ROUND(G41*H41,2)</f>
        <v>0</v>
      </c>
      <c r="J41" s="166">
        <v>0.00449</v>
      </c>
      <c r="K41" s="164">
        <f>G41*J41</f>
        <v>0.07716065</v>
      </c>
      <c r="L41" s="166">
        <v>0</v>
      </c>
      <c r="M41" s="164">
        <f>G41*L41</f>
        <v>0</v>
      </c>
      <c r="N41" s="167">
        <v>15</v>
      </c>
      <c r="O41" s="168">
        <v>4</v>
      </c>
      <c r="P41" s="14" t="s">
        <v>114</v>
      </c>
    </row>
    <row r="42" spans="4:19" s="14" customFormat="1" ht="15.75" customHeight="1" hidden="1" outlineLevel="1">
      <c r="D42" s="169"/>
      <c r="E42" s="170" t="s">
        <v>172</v>
      </c>
      <c r="G42" s="171">
        <v>17.185</v>
      </c>
      <c r="H42" s="231"/>
      <c r="P42" s="169" t="s">
        <v>114</v>
      </c>
      <c r="Q42" s="169" t="s">
        <v>114</v>
      </c>
      <c r="R42" s="169" t="s">
        <v>116</v>
      </c>
      <c r="S42" s="169" t="s">
        <v>106</v>
      </c>
    </row>
    <row r="43" spans="1:16" s="14" customFormat="1" ht="13.5" customHeight="1">
      <c r="A43" s="161" t="s">
        <v>173</v>
      </c>
      <c r="B43" s="161" t="s">
        <v>109</v>
      </c>
      <c r="C43" s="161" t="s">
        <v>148</v>
      </c>
      <c r="D43" s="162" t="s">
        <v>174</v>
      </c>
      <c r="E43" s="163" t="s">
        <v>175</v>
      </c>
      <c r="F43" s="161" t="s">
        <v>113</v>
      </c>
      <c r="G43" s="164">
        <v>17.185</v>
      </c>
      <c r="H43" s="230"/>
      <c r="I43" s="165">
        <f>ROUND(G43*H43,2)</f>
        <v>0</v>
      </c>
      <c r="J43" s="166">
        <v>0</v>
      </c>
      <c r="K43" s="164">
        <f>G43*J43</f>
        <v>0</v>
      </c>
      <c r="L43" s="166">
        <v>0</v>
      </c>
      <c r="M43" s="164">
        <f>G43*L43</f>
        <v>0</v>
      </c>
      <c r="N43" s="167">
        <v>15</v>
      </c>
      <c r="O43" s="168">
        <v>4</v>
      </c>
      <c r="P43" s="14" t="s">
        <v>114</v>
      </c>
    </row>
    <row r="44" spans="1:16" s="14" customFormat="1" ht="13.5" customHeight="1" collapsed="1">
      <c r="A44" s="161" t="s">
        <v>176</v>
      </c>
      <c r="B44" s="161" t="s">
        <v>109</v>
      </c>
      <c r="C44" s="161" t="s">
        <v>148</v>
      </c>
      <c r="D44" s="162" t="s">
        <v>177</v>
      </c>
      <c r="E44" s="163" t="s">
        <v>178</v>
      </c>
      <c r="F44" s="161" t="s">
        <v>162</v>
      </c>
      <c r="G44" s="164">
        <v>0.258</v>
      </c>
      <c r="H44" s="230"/>
      <c r="I44" s="165">
        <f>ROUND(G44*H44,2)</f>
        <v>0</v>
      </c>
      <c r="J44" s="166">
        <v>1.04614</v>
      </c>
      <c r="K44" s="164">
        <f>G44*J44</f>
        <v>0.26990412</v>
      </c>
      <c r="L44" s="166">
        <v>0</v>
      </c>
      <c r="M44" s="164">
        <f>G44*L44</f>
        <v>0</v>
      </c>
      <c r="N44" s="167">
        <v>15</v>
      </c>
      <c r="O44" s="168">
        <v>4</v>
      </c>
      <c r="P44" s="14" t="s">
        <v>114</v>
      </c>
    </row>
    <row r="45" spans="4:19" s="14" customFormat="1" ht="15.75" customHeight="1" hidden="1" outlineLevel="1">
      <c r="D45" s="169"/>
      <c r="E45" s="170" t="s">
        <v>179</v>
      </c>
      <c r="G45" s="171">
        <v>0.258</v>
      </c>
      <c r="H45" s="231"/>
      <c r="P45" s="169" t="s">
        <v>114</v>
      </c>
      <c r="Q45" s="169" t="s">
        <v>114</v>
      </c>
      <c r="R45" s="169" t="s">
        <v>116</v>
      </c>
      <c r="S45" s="169" t="s">
        <v>106</v>
      </c>
    </row>
    <row r="46" spans="1:16" s="14" customFormat="1" ht="13.5" customHeight="1" collapsed="1">
      <c r="A46" s="161" t="s">
        <v>180</v>
      </c>
      <c r="B46" s="161" t="s">
        <v>109</v>
      </c>
      <c r="C46" s="161" t="s">
        <v>181</v>
      </c>
      <c r="D46" s="162" t="s">
        <v>182</v>
      </c>
      <c r="E46" s="163" t="s">
        <v>183</v>
      </c>
      <c r="F46" s="161" t="s">
        <v>113</v>
      </c>
      <c r="G46" s="164">
        <v>12.321</v>
      </c>
      <c r="H46" s="230"/>
      <c r="I46" s="165">
        <f>ROUND(G46*H46,2)</f>
        <v>0</v>
      </c>
      <c r="J46" s="166">
        <v>0.45432</v>
      </c>
      <c r="K46" s="164">
        <f>G46*J46</f>
        <v>5.59767672</v>
      </c>
      <c r="L46" s="166">
        <v>0</v>
      </c>
      <c r="M46" s="164">
        <f>G46*L46</f>
        <v>0</v>
      </c>
      <c r="N46" s="167">
        <v>15</v>
      </c>
      <c r="O46" s="168">
        <v>4</v>
      </c>
      <c r="P46" s="14" t="s">
        <v>114</v>
      </c>
    </row>
    <row r="47" spans="4:19" s="14" customFormat="1" ht="15.75" customHeight="1" hidden="1" outlineLevel="1">
      <c r="D47" s="172"/>
      <c r="E47" s="173" t="s">
        <v>184</v>
      </c>
      <c r="G47" s="174"/>
      <c r="H47" s="231"/>
      <c r="P47" s="172" t="s">
        <v>114</v>
      </c>
      <c r="Q47" s="172" t="s">
        <v>107</v>
      </c>
      <c r="R47" s="172" t="s">
        <v>116</v>
      </c>
      <c r="S47" s="172" t="s">
        <v>106</v>
      </c>
    </row>
    <row r="48" spans="4:19" s="14" customFormat="1" ht="15.75" customHeight="1" hidden="1" outlineLevel="1">
      <c r="D48" s="169"/>
      <c r="E48" s="170" t="s">
        <v>185</v>
      </c>
      <c r="G48" s="171">
        <v>2.076</v>
      </c>
      <c r="H48" s="231"/>
      <c r="P48" s="169" t="s">
        <v>114</v>
      </c>
      <c r="Q48" s="169" t="s">
        <v>114</v>
      </c>
      <c r="R48" s="169" t="s">
        <v>116</v>
      </c>
      <c r="S48" s="169" t="s">
        <v>106</v>
      </c>
    </row>
    <row r="49" spans="4:19" s="14" customFormat="1" ht="15.75" customHeight="1" hidden="1" outlineLevel="1">
      <c r="D49" s="169"/>
      <c r="E49" s="170" t="s">
        <v>186</v>
      </c>
      <c r="G49" s="171">
        <v>2.617</v>
      </c>
      <c r="H49" s="231"/>
      <c r="P49" s="169" t="s">
        <v>114</v>
      </c>
      <c r="Q49" s="169" t="s">
        <v>114</v>
      </c>
      <c r="R49" s="169" t="s">
        <v>116</v>
      </c>
      <c r="S49" s="169" t="s">
        <v>106</v>
      </c>
    </row>
    <row r="50" spans="4:19" s="14" customFormat="1" ht="15.75" customHeight="1" hidden="1" outlineLevel="1">
      <c r="D50" s="169"/>
      <c r="E50" s="170" t="s">
        <v>187</v>
      </c>
      <c r="G50" s="171">
        <v>1.901</v>
      </c>
      <c r="H50" s="231"/>
      <c r="P50" s="169" t="s">
        <v>114</v>
      </c>
      <c r="Q50" s="169" t="s">
        <v>114</v>
      </c>
      <c r="R50" s="169" t="s">
        <v>116</v>
      </c>
      <c r="S50" s="169" t="s">
        <v>106</v>
      </c>
    </row>
    <row r="51" spans="4:19" s="14" customFormat="1" ht="15.75" customHeight="1" hidden="1" outlineLevel="1">
      <c r="D51" s="169"/>
      <c r="E51" s="170" t="s">
        <v>188</v>
      </c>
      <c r="G51" s="171">
        <v>1.911</v>
      </c>
      <c r="H51" s="231"/>
      <c r="P51" s="169" t="s">
        <v>114</v>
      </c>
      <c r="Q51" s="169" t="s">
        <v>114</v>
      </c>
      <c r="R51" s="169" t="s">
        <v>116</v>
      </c>
      <c r="S51" s="169" t="s">
        <v>106</v>
      </c>
    </row>
    <row r="52" spans="4:19" s="14" customFormat="1" ht="15.75" customHeight="1" hidden="1" outlineLevel="1">
      <c r="D52" s="169"/>
      <c r="E52" s="170" t="s">
        <v>189</v>
      </c>
      <c r="G52" s="171">
        <v>1.925</v>
      </c>
      <c r="H52" s="231"/>
      <c r="P52" s="169" t="s">
        <v>114</v>
      </c>
      <c r="Q52" s="169" t="s">
        <v>114</v>
      </c>
      <c r="R52" s="169" t="s">
        <v>116</v>
      </c>
      <c r="S52" s="169" t="s">
        <v>106</v>
      </c>
    </row>
    <row r="53" spans="4:19" s="14" customFormat="1" ht="15.75" customHeight="1" hidden="1" outlineLevel="1">
      <c r="D53" s="169"/>
      <c r="E53" s="170" t="s">
        <v>190</v>
      </c>
      <c r="G53" s="171">
        <v>1.891</v>
      </c>
      <c r="H53" s="231"/>
      <c r="P53" s="169" t="s">
        <v>114</v>
      </c>
      <c r="Q53" s="169" t="s">
        <v>114</v>
      </c>
      <c r="R53" s="169" t="s">
        <v>116</v>
      </c>
      <c r="S53" s="169" t="s">
        <v>106</v>
      </c>
    </row>
    <row r="54" spans="2:16" s="130" customFormat="1" ht="12.75" customHeight="1">
      <c r="B54" s="135" t="s">
        <v>63</v>
      </c>
      <c r="D54" s="136" t="s">
        <v>127</v>
      </c>
      <c r="E54" s="136" t="s">
        <v>191</v>
      </c>
      <c r="H54" s="229"/>
      <c r="I54" s="137">
        <f>SUM(I55:I66)</f>
        <v>0</v>
      </c>
      <c r="K54" s="138">
        <f>SUM(K55:K66)</f>
        <v>1.5171786</v>
      </c>
      <c r="M54" s="138">
        <f>SUM(M55:M66)</f>
        <v>0</v>
      </c>
      <c r="P54" s="136" t="s">
        <v>107</v>
      </c>
    </row>
    <row r="55" spans="1:16" s="14" customFormat="1" ht="13.5" customHeight="1" collapsed="1">
      <c r="A55" s="161" t="s">
        <v>192</v>
      </c>
      <c r="B55" s="161" t="s">
        <v>109</v>
      </c>
      <c r="C55" s="161" t="s">
        <v>148</v>
      </c>
      <c r="D55" s="162" t="s">
        <v>193</v>
      </c>
      <c r="E55" s="163" t="s">
        <v>194</v>
      </c>
      <c r="F55" s="161" t="s">
        <v>120</v>
      </c>
      <c r="G55" s="164">
        <v>0.58</v>
      </c>
      <c r="H55" s="230"/>
      <c r="I55" s="165">
        <f>ROUND(G55*H55,2)</f>
        <v>0</v>
      </c>
      <c r="J55" s="166">
        <v>2.45343</v>
      </c>
      <c r="K55" s="164">
        <f>G55*J55</f>
        <v>1.4229893999999998</v>
      </c>
      <c r="L55" s="166">
        <v>0</v>
      </c>
      <c r="M55" s="164">
        <f>G55*L55</f>
        <v>0</v>
      </c>
      <c r="N55" s="167">
        <v>15</v>
      </c>
      <c r="O55" s="168">
        <v>4</v>
      </c>
      <c r="P55" s="14" t="s">
        <v>114</v>
      </c>
    </row>
    <row r="56" spans="4:19" s="14" customFormat="1" ht="15.75" customHeight="1" hidden="1" outlineLevel="1">
      <c r="D56" s="169"/>
      <c r="E56" s="170" t="s">
        <v>195</v>
      </c>
      <c r="G56" s="171">
        <v>0.29</v>
      </c>
      <c r="H56" s="231"/>
      <c r="P56" s="169" t="s">
        <v>114</v>
      </c>
      <c r="Q56" s="169" t="s">
        <v>114</v>
      </c>
      <c r="R56" s="169" t="s">
        <v>116</v>
      </c>
      <c r="S56" s="169" t="s">
        <v>106</v>
      </c>
    </row>
    <row r="57" spans="4:19" s="14" customFormat="1" ht="15.75" customHeight="1" hidden="1" outlineLevel="1">
      <c r="D57" s="169"/>
      <c r="E57" s="170" t="s">
        <v>196</v>
      </c>
      <c r="G57" s="171">
        <v>0.29</v>
      </c>
      <c r="H57" s="231"/>
      <c r="P57" s="169" t="s">
        <v>114</v>
      </c>
      <c r="Q57" s="169" t="s">
        <v>114</v>
      </c>
      <c r="R57" s="169" t="s">
        <v>116</v>
      </c>
      <c r="S57" s="169" t="s">
        <v>106</v>
      </c>
    </row>
    <row r="58" spans="1:16" s="14" customFormat="1" ht="13.5" customHeight="1" collapsed="1">
      <c r="A58" s="161" t="s">
        <v>197</v>
      </c>
      <c r="B58" s="161" t="s">
        <v>109</v>
      </c>
      <c r="C58" s="161" t="s">
        <v>148</v>
      </c>
      <c r="D58" s="162" t="s">
        <v>198</v>
      </c>
      <c r="E58" s="163" t="s">
        <v>199</v>
      </c>
      <c r="F58" s="161" t="s">
        <v>113</v>
      </c>
      <c r="G58" s="164">
        <v>3.872</v>
      </c>
      <c r="H58" s="230"/>
      <c r="I58" s="165">
        <f>ROUND(G58*H58,2)</f>
        <v>0</v>
      </c>
      <c r="J58" s="166">
        <v>0.00215</v>
      </c>
      <c r="K58" s="164">
        <f>G58*J58</f>
        <v>0.0083248</v>
      </c>
      <c r="L58" s="166">
        <v>0</v>
      </c>
      <c r="M58" s="164">
        <f>G58*L58</f>
        <v>0</v>
      </c>
      <c r="N58" s="167">
        <v>15</v>
      </c>
      <c r="O58" s="168">
        <v>4</v>
      </c>
      <c r="P58" s="14" t="s">
        <v>114</v>
      </c>
    </row>
    <row r="59" spans="4:19" s="14" customFormat="1" ht="15.75" customHeight="1" hidden="1" outlineLevel="1">
      <c r="D59" s="172"/>
      <c r="E59" s="173" t="s">
        <v>200</v>
      </c>
      <c r="G59" s="174"/>
      <c r="H59" s="231"/>
      <c r="P59" s="172" t="s">
        <v>114</v>
      </c>
      <c r="Q59" s="172" t="s">
        <v>107</v>
      </c>
      <c r="R59" s="172" t="s">
        <v>116</v>
      </c>
      <c r="S59" s="172" t="s">
        <v>106</v>
      </c>
    </row>
    <row r="60" spans="4:19" s="14" customFormat="1" ht="15.75" customHeight="1" hidden="1" outlineLevel="1">
      <c r="D60" s="169"/>
      <c r="E60" s="170" t="s">
        <v>201</v>
      </c>
      <c r="G60" s="171">
        <v>1.936</v>
      </c>
      <c r="H60" s="231"/>
      <c r="P60" s="169" t="s">
        <v>114</v>
      </c>
      <c r="Q60" s="169" t="s">
        <v>114</v>
      </c>
      <c r="R60" s="169" t="s">
        <v>116</v>
      </c>
      <c r="S60" s="169" t="s">
        <v>106</v>
      </c>
    </row>
    <row r="61" spans="4:19" s="14" customFormat="1" ht="15.75" customHeight="1" hidden="1" outlineLevel="1">
      <c r="D61" s="169"/>
      <c r="E61" s="170" t="s">
        <v>202</v>
      </c>
      <c r="G61" s="171">
        <v>1.936</v>
      </c>
      <c r="H61" s="231"/>
      <c r="P61" s="169" t="s">
        <v>114</v>
      </c>
      <c r="Q61" s="169" t="s">
        <v>114</v>
      </c>
      <c r="R61" s="169" t="s">
        <v>116</v>
      </c>
      <c r="S61" s="169" t="s">
        <v>106</v>
      </c>
    </row>
    <row r="62" spans="1:16" s="14" customFormat="1" ht="13.5" customHeight="1">
      <c r="A62" s="161" t="s">
        <v>203</v>
      </c>
      <c r="B62" s="161" t="s">
        <v>109</v>
      </c>
      <c r="C62" s="161" t="s">
        <v>148</v>
      </c>
      <c r="D62" s="162" t="s">
        <v>204</v>
      </c>
      <c r="E62" s="163" t="s">
        <v>205</v>
      </c>
      <c r="F62" s="161" t="s">
        <v>113</v>
      </c>
      <c r="G62" s="164">
        <v>3.872</v>
      </c>
      <c r="H62" s="230"/>
      <c r="I62" s="165">
        <f>ROUND(G62*H62,2)</f>
        <v>0</v>
      </c>
      <c r="J62" s="166">
        <v>0</v>
      </c>
      <c r="K62" s="164">
        <f>G62*J62</f>
        <v>0</v>
      </c>
      <c r="L62" s="166">
        <v>0</v>
      </c>
      <c r="M62" s="164">
        <f>G62*L62</f>
        <v>0</v>
      </c>
      <c r="N62" s="167">
        <v>15</v>
      </c>
      <c r="O62" s="168">
        <v>4</v>
      </c>
      <c r="P62" s="14" t="s">
        <v>114</v>
      </c>
    </row>
    <row r="63" spans="1:16" s="14" customFormat="1" ht="13.5" customHeight="1">
      <c r="A63" s="161" t="s">
        <v>206</v>
      </c>
      <c r="B63" s="161" t="s">
        <v>109</v>
      </c>
      <c r="C63" s="161" t="s">
        <v>148</v>
      </c>
      <c r="D63" s="162" t="s">
        <v>207</v>
      </c>
      <c r="E63" s="163" t="s">
        <v>208</v>
      </c>
      <c r="F63" s="161" t="s">
        <v>113</v>
      </c>
      <c r="G63" s="164">
        <v>3.872</v>
      </c>
      <c r="H63" s="230"/>
      <c r="I63" s="165">
        <f>ROUND(G63*H63,2)</f>
        <v>0</v>
      </c>
      <c r="J63" s="166">
        <v>0.0031</v>
      </c>
      <c r="K63" s="164">
        <f>G63*J63</f>
        <v>0.012003199999999999</v>
      </c>
      <c r="L63" s="166">
        <v>0</v>
      </c>
      <c r="M63" s="164">
        <f>G63*L63</f>
        <v>0</v>
      </c>
      <c r="N63" s="167">
        <v>15</v>
      </c>
      <c r="O63" s="168">
        <v>4</v>
      </c>
      <c r="P63" s="14" t="s">
        <v>114</v>
      </c>
    </row>
    <row r="64" spans="1:16" s="14" customFormat="1" ht="13.5" customHeight="1">
      <c r="A64" s="161" t="s">
        <v>209</v>
      </c>
      <c r="B64" s="161" t="s">
        <v>109</v>
      </c>
      <c r="C64" s="161" t="s">
        <v>148</v>
      </c>
      <c r="D64" s="162" t="s">
        <v>210</v>
      </c>
      <c r="E64" s="163" t="s">
        <v>211</v>
      </c>
      <c r="F64" s="161" t="s">
        <v>113</v>
      </c>
      <c r="G64" s="164">
        <v>3.872</v>
      </c>
      <c r="H64" s="230"/>
      <c r="I64" s="165">
        <f>ROUND(G64*H64,2)</f>
        <v>0</v>
      </c>
      <c r="J64" s="166">
        <v>0</v>
      </c>
      <c r="K64" s="164">
        <f>G64*J64</f>
        <v>0</v>
      </c>
      <c r="L64" s="166">
        <v>0</v>
      </c>
      <c r="M64" s="164">
        <f>G64*L64</f>
        <v>0</v>
      </c>
      <c r="N64" s="167">
        <v>15</v>
      </c>
      <c r="O64" s="168">
        <v>4</v>
      </c>
      <c r="P64" s="14" t="s">
        <v>114</v>
      </c>
    </row>
    <row r="65" spans="1:16" s="14" customFormat="1" ht="13.5" customHeight="1" collapsed="1">
      <c r="A65" s="161" t="s">
        <v>212</v>
      </c>
      <c r="B65" s="161" t="s">
        <v>109</v>
      </c>
      <c r="C65" s="161" t="s">
        <v>148</v>
      </c>
      <c r="D65" s="162" t="s">
        <v>213</v>
      </c>
      <c r="E65" s="163" t="s">
        <v>214</v>
      </c>
      <c r="F65" s="161" t="s">
        <v>162</v>
      </c>
      <c r="G65" s="164">
        <v>0.07</v>
      </c>
      <c r="H65" s="230"/>
      <c r="I65" s="165">
        <f>ROUND(G65*H65,2)</f>
        <v>0</v>
      </c>
      <c r="J65" s="166">
        <v>1.05516</v>
      </c>
      <c r="K65" s="164">
        <f>G65*J65</f>
        <v>0.07386120000000002</v>
      </c>
      <c r="L65" s="166">
        <v>0</v>
      </c>
      <c r="M65" s="164">
        <f>G65*L65</f>
        <v>0</v>
      </c>
      <c r="N65" s="167">
        <v>15</v>
      </c>
      <c r="O65" s="168">
        <v>4</v>
      </c>
      <c r="P65" s="14" t="s">
        <v>114</v>
      </c>
    </row>
    <row r="66" spans="4:19" s="14" customFormat="1" ht="15.75" customHeight="1" hidden="1" outlineLevel="1">
      <c r="D66" s="169"/>
      <c r="E66" s="170" t="s">
        <v>215</v>
      </c>
      <c r="G66" s="171">
        <v>0.07</v>
      </c>
      <c r="H66" s="231"/>
      <c r="P66" s="169" t="s">
        <v>114</v>
      </c>
      <c r="Q66" s="169" t="s">
        <v>114</v>
      </c>
      <c r="R66" s="169" t="s">
        <v>116</v>
      </c>
      <c r="S66" s="169" t="s">
        <v>106</v>
      </c>
    </row>
    <row r="67" spans="2:16" s="130" customFormat="1" ht="12.75" customHeight="1">
      <c r="B67" s="135" t="s">
        <v>63</v>
      </c>
      <c r="D67" s="136" t="s">
        <v>130</v>
      </c>
      <c r="E67" s="136" t="s">
        <v>216</v>
      </c>
      <c r="H67" s="229"/>
      <c r="I67" s="137">
        <f>SUM(I68:I76)</f>
        <v>0</v>
      </c>
      <c r="K67" s="138">
        <f>SUM(K68:K76)</f>
        <v>1.7727050000000002</v>
      </c>
      <c r="M67" s="138">
        <f>SUM(M68:M76)</f>
        <v>0</v>
      </c>
      <c r="P67" s="136" t="s">
        <v>107</v>
      </c>
    </row>
    <row r="68" spans="1:16" s="14" customFormat="1" ht="13.5" customHeight="1" collapsed="1">
      <c r="A68" s="161" t="s">
        <v>217</v>
      </c>
      <c r="B68" s="161" t="s">
        <v>109</v>
      </c>
      <c r="C68" s="161" t="s">
        <v>110</v>
      </c>
      <c r="D68" s="162" t="s">
        <v>218</v>
      </c>
      <c r="E68" s="163" t="s">
        <v>219</v>
      </c>
      <c r="F68" s="161" t="s">
        <v>113</v>
      </c>
      <c r="G68" s="164">
        <v>9.65</v>
      </c>
      <c r="H68" s="230"/>
      <c r="I68" s="165">
        <f>ROUND(G68*H68,2)</f>
        <v>0</v>
      </c>
      <c r="J68" s="166">
        <v>0</v>
      </c>
      <c r="K68" s="164">
        <f>G68*J68</f>
        <v>0</v>
      </c>
      <c r="L68" s="166">
        <v>0</v>
      </c>
      <c r="M68" s="164">
        <f>G68*L68</f>
        <v>0</v>
      </c>
      <c r="N68" s="167">
        <v>15</v>
      </c>
      <c r="O68" s="168">
        <v>4</v>
      </c>
      <c r="P68" s="14" t="s">
        <v>114</v>
      </c>
    </row>
    <row r="69" spans="4:19" s="14" customFormat="1" ht="15.75" customHeight="1" hidden="1" outlineLevel="1">
      <c r="D69" s="169"/>
      <c r="E69" s="170" t="s">
        <v>145</v>
      </c>
      <c r="G69" s="171">
        <v>9.65</v>
      </c>
      <c r="H69" s="231"/>
      <c r="P69" s="169" t="s">
        <v>114</v>
      </c>
      <c r="Q69" s="169" t="s">
        <v>114</v>
      </c>
      <c r="R69" s="169" t="s">
        <v>116</v>
      </c>
      <c r="S69" s="169" t="s">
        <v>106</v>
      </c>
    </row>
    <row r="70" spans="1:16" s="14" customFormat="1" ht="13.5" customHeight="1">
      <c r="A70" s="161" t="s">
        <v>220</v>
      </c>
      <c r="B70" s="161" t="s">
        <v>109</v>
      </c>
      <c r="C70" s="161" t="s">
        <v>110</v>
      </c>
      <c r="D70" s="162" t="s">
        <v>221</v>
      </c>
      <c r="E70" s="163" t="s">
        <v>222</v>
      </c>
      <c r="F70" s="161" t="s">
        <v>113</v>
      </c>
      <c r="G70" s="164">
        <v>9.65</v>
      </c>
      <c r="H70" s="230"/>
      <c r="I70" s="165">
        <f>ROUND(G70*H70,2)</f>
        <v>0</v>
      </c>
      <c r="J70" s="166">
        <v>0</v>
      </c>
      <c r="K70" s="164">
        <f>G70*J70</f>
        <v>0</v>
      </c>
      <c r="L70" s="166">
        <v>0</v>
      </c>
      <c r="M70" s="164">
        <f>G70*L70</f>
        <v>0</v>
      </c>
      <c r="N70" s="167">
        <v>15</v>
      </c>
      <c r="O70" s="168">
        <v>4</v>
      </c>
      <c r="P70" s="14" t="s">
        <v>114</v>
      </c>
    </row>
    <row r="71" spans="1:16" s="14" customFormat="1" ht="13.5" customHeight="1" collapsed="1">
      <c r="A71" s="161" t="s">
        <v>223</v>
      </c>
      <c r="B71" s="161" t="s">
        <v>109</v>
      </c>
      <c r="C71" s="161" t="s">
        <v>110</v>
      </c>
      <c r="D71" s="162" t="s">
        <v>224</v>
      </c>
      <c r="E71" s="163" t="s">
        <v>225</v>
      </c>
      <c r="F71" s="161" t="s">
        <v>113</v>
      </c>
      <c r="G71" s="164">
        <v>9.65</v>
      </c>
      <c r="H71" s="230"/>
      <c r="I71" s="165">
        <f>ROUND(G71*H71,2)</f>
        <v>0</v>
      </c>
      <c r="J71" s="166">
        <v>0</v>
      </c>
      <c r="K71" s="164">
        <f>G71*J71</f>
        <v>0</v>
      </c>
      <c r="L71" s="166">
        <v>0</v>
      </c>
      <c r="M71" s="164">
        <f>G71*L71</f>
        <v>0</v>
      </c>
      <c r="N71" s="167">
        <v>15</v>
      </c>
      <c r="O71" s="168">
        <v>4</v>
      </c>
      <c r="P71" s="14" t="s">
        <v>114</v>
      </c>
    </row>
    <row r="72" spans="4:19" s="14" customFormat="1" ht="15.75" customHeight="1" hidden="1" outlineLevel="1">
      <c r="D72" s="169"/>
      <c r="E72" s="170" t="s">
        <v>145</v>
      </c>
      <c r="G72" s="171">
        <v>9.65</v>
      </c>
      <c r="H72" s="231"/>
      <c r="P72" s="169" t="s">
        <v>114</v>
      </c>
      <c r="Q72" s="169" t="s">
        <v>114</v>
      </c>
      <c r="R72" s="169" t="s">
        <v>116</v>
      </c>
      <c r="S72" s="169" t="s">
        <v>106</v>
      </c>
    </row>
    <row r="73" spans="1:16" s="14" customFormat="1" ht="13.5" customHeight="1" collapsed="1">
      <c r="A73" s="161" t="s">
        <v>226</v>
      </c>
      <c r="B73" s="161" t="s">
        <v>109</v>
      </c>
      <c r="C73" s="161" t="s">
        <v>110</v>
      </c>
      <c r="D73" s="162" t="s">
        <v>227</v>
      </c>
      <c r="E73" s="163" t="s">
        <v>228</v>
      </c>
      <c r="F73" s="161" t="s">
        <v>113</v>
      </c>
      <c r="G73" s="164">
        <v>9.65</v>
      </c>
      <c r="H73" s="230"/>
      <c r="I73" s="165">
        <f>ROUND(G73*H73,2)</f>
        <v>0</v>
      </c>
      <c r="J73" s="166">
        <v>0</v>
      </c>
      <c r="K73" s="164">
        <f>G73*J73</f>
        <v>0</v>
      </c>
      <c r="L73" s="166">
        <v>0</v>
      </c>
      <c r="M73" s="164">
        <f>G73*L73</f>
        <v>0</v>
      </c>
      <c r="N73" s="167">
        <v>15</v>
      </c>
      <c r="O73" s="168">
        <v>4</v>
      </c>
      <c r="P73" s="14" t="s">
        <v>114</v>
      </c>
    </row>
    <row r="74" spans="4:19" s="14" customFormat="1" ht="15.75" customHeight="1" hidden="1" outlineLevel="1">
      <c r="D74" s="169"/>
      <c r="E74" s="170" t="s">
        <v>145</v>
      </c>
      <c r="G74" s="171">
        <v>9.65</v>
      </c>
      <c r="H74" s="231"/>
      <c r="P74" s="169" t="s">
        <v>114</v>
      </c>
      <c r="Q74" s="169" t="s">
        <v>114</v>
      </c>
      <c r="R74" s="169" t="s">
        <v>116</v>
      </c>
      <c r="S74" s="169" t="s">
        <v>106</v>
      </c>
    </row>
    <row r="75" spans="1:16" s="14" customFormat="1" ht="24" customHeight="1" collapsed="1">
      <c r="A75" s="161" t="s">
        <v>229</v>
      </c>
      <c r="B75" s="161" t="s">
        <v>109</v>
      </c>
      <c r="C75" s="161" t="s">
        <v>110</v>
      </c>
      <c r="D75" s="162" t="s">
        <v>230</v>
      </c>
      <c r="E75" s="163" t="s">
        <v>231</v>
      </c>
      <c r="F75" s="161" t="s">
        <v>113</v>
      </c>
      <c r="G75" s="164">
        <v>9.65</v>
      </c>
      <c r="H75" s="230"/>
      <c r="I75" s="165">
        <f>ROUND(G75*H75,2)</f>
        <v>0</v>
      </c>
      <c r="J75" s="166">
        <v>0.1837</v>
      </c>
      <c r="K75" s="164">
        <f>G75*J75</f>
        <v>1.7727050000000002</v>
      </c>
      <c r="L75" s="166">
        <v>0</v>
      </c>
      <c r="M75" s="164">
        <f>G75*L75</f>
        <v>0</v>
      </c>
      <c r="N75" s="167">
        <v>15</v>
      </c>
      <c r="O75" s="168">
        <v>4</v>
      </c>
      <c r="P75" s="14" t="s">
        <v>114</v>
      </c>
    </row>
    <row r="76" spans="4:19" s="14" customFormat="1" ht="15.75" customHeight="1" hidden="1" outlineLevel="1">
      <c r="D76" s="169"/>
      <c r="E76" s="170" t="s">
        <v>232</v>
      </c>
      <c r="G76" s="171">
        <v>9.65</v>
      </c>
      <c r="H76" s="231"/>
      <c r="P76" s="169" t="s">
        <v>114</v>
      </c>
      <c r="Q76" s="169" t="s">
        <v>114</v>
      </c>
      <c r="R76" s="169" t="s">
        <v>116</v>
      </c>
      <c r="S76" s="169" t="s">
        <v>107</v>
      </c>
    </row>
    <row r="77" spans="2:16" s="130" customFormat="1" ht="12.75" customHeight="1">
      <c r="B77" s="135" t="s">
        <v>63</v>
      </c>
      <c r="D77" s="136" t="s">
        <v>135</v>
      </c>
      <c r="E77" s="136" t="s">
        <v>233</v>
      </c>
      <c r="H77" s="229"/>
      <c r="I77" s="137">
        <f>SUM(I78:I93)</f>
        <v>0</v>
      </c>
      <c r="K77" s="138">
        <f>SUM(K78:K93)</f>
        <v>4.497970199999999</v>
      </c>
      <c r="M77" s="138">
        <f>SUM(M78:M93)</f>
        <v>0</v>
      </c>
      <c r="P77" s="136" t="s">
        <v>107</v>
      </c>
    </row>
    <row r="78" spans="1:16" s="14" customFormat="1" ht="24" customHeight="1" collapsed="1">
      <c r="A78" s="161" t="s">
        <v>234</v>
      </c>
      <c r="B78" s="161" t="s">
        <v>109</v>
      </c>
      <c r="C78" s="161" t="s">
        <v>148</v>
      </c>
      <c r="D78" s="162" t="s">
        <v>235</v>
      </c>
      <c r="E78" s="163" t="s">
        <v>236</v>
      </c>
      <c r="F78" s="161" t="s">
        <v>113</v>
      </c>
      <c r="G78" s="164">
        <v>11.616</v>
      </c>
      <c r="H78" s="230"/>
      <c r="I78" s="165">
        <f>ROUND(G78*H78,2)</f>
        <v>0</v>
      </c>
      <c r="J78" s="166">
        <v>0.01838</v>
      </c>
      <c r="K78" s="164">
        <f>G78*J78</f>
        <v>0.21350208</v>
      </c>
      <c r="L78" s="166">
        <v>0</v>
      </c>
      <c r="M78" s="164">
        <f>G78*L78</f>
        <v>0</v>
      </c>
      <c r="N78" s="167">
        <v>15</v>
      </c>
      <c r="O78" s="168">
        <v>4</v>
      </c>
      <c r="P78" s="14" t="s">
        <v>114</v>
      </c>
    </row>
    <row r="79" spans="4:19" s="14" customFormat="1" ht="15.75" customHeight="1" hidden="1" outlineLevel="1">
      <c r="D79" s="169"/>
      <c r="E79" s="170" t="s">
        <v>237</v>
      </c>
      <c r="G79" s="171">
        <v>11.616</v>
      </c>
      <c r="H79" s="231"/>
      <c r="P79" s="169" t="s">
        <v>114</v>
      </c>
      <c r="Q79" s="169" t="s">
        <v>114</v>
      </c>
      <c r="R79" s="169" t="s">
        <v>116</v>
      </c>
      <c r="S79" s="169" t="s">
        <v>106</v>
      </c>
    </row>
    <row r="80" spans="1:16" s="14" customFormat="1" ht="24" customHeight="1" collapsed="1">
      <c r="A80" s="161" t="s">
        <v>238</v>
      </c>
      <c r="B80" s="161" t="s">
        <v>109</v>
      </c>
      <c r="C80" s="161" t="s">
        <v>148</v>
      </c>
      <c r="D80" s="162" t="s">
        <v>239</v>
      </c>
      <c r="E80" s="163" t="s">
        <v>240</v>
      </c>
      <c r="F80" s="161" t="s">
        <v>113</v>
      </c>
      <c r="G80" s="164">
        <v>15.686</v>
      </c>
      <c r="H80" s="230"/>
      <c r="I80" s="165">
        <f>ROUND(G80*H80,2)</f>
        <v>0</v>
      </c>
      <c r="J80" s="166">
        <v>0.01838</v>
      </c>
      <c r="K80" s="164">
        <f>G80*J80</f>
        <v>0.28830868</v>
      </c>
      <c r="L80" s="166">
        <v>0</v>
      </c>
      <c r="M80" s="164">
        <f>G80*L80</f>
        <v>0</v>
      </c>
      <c r="N80" s="167">
        <v>15</v>
      </c>
      <c r="O80" s="168">
        <v>4</v>
      </c>
      <c r="P80" s="14" t="s">
        <v>114</v>
      </c>
    </row>
    <row r="81" spans="4:19" s="14" customFormat="1" ht="15.75" customHeight="1" hidden="1" outlineLevel="1">
      <c r="D81" s="172"/>
      <c r="E81" s="173" t="s">
        <v>241</v>
      </c>
      <c r="G81" s="174"/>
      <c r="H81" s="231"/>
      <c r="P81" s="172" t="s">
        <v>114</v>
      </c>
      <c r="Q81" s="172" t="s">
        <v>107</v>
      </c>
      <c r="R81" s="172" t="s">
        <v>116</v>
      </c>
      <c r="S81" s="172" t="s">
        <v>106</v>
      </c>
    </row>
    <row r="82" spans="4:19" s="14" customFormat="1" ht="15.75" customHeight="1" hidden="1" outlineLevel="1">
      <c r="D82" s="169"/>
      <c r="E82" s="170" t="s">
        <v>242</v>
      </c>
      <c r="G82" s="171">
        <v>2.658</v>
      </c>
      <c r="H82" s="231"/>
      <c r="P82" s="169" t="s">
        <v>114</v>
      </c>
      <c r="Q82" s="169" t="s">
        <v>114</v>
      </c>
      <c r="R82" s="169" t="s">
        <v>116</v>
      </c>
      <c r="S82" s="169" t="s">
        <v>106</v>
      </c>
    </row>
    <row r="83" spans="4:19" s="14" customFormat="1" ht="15.75" customHeight="1" hidden="1" outlineLevel="1">
      <c r="D83" s="169"/>
      <c r="E83" s="170" t="s">
        <v>243</v>
      </c>
      <c r="G83" s="171">
        <v>3.33</v>
      </c>
      <c r="H83" s="231"/>
      <c r="P83" s="169" t="s">
        <v>114</v>
      </c>
      <c r="Q83" s="169" t="s">
        <v>114</v>
      </c>
      <c r="R83" s="169" t="s">
        <v>116</v>
      </c>
      <c r="S83" s="169" t="s">
        <v>106</v>
      </c>
    </row>
    <row r="84" spans="4:19" s="14" customFormat="1" ht="15.75" customHeight="1" hidden="1" outlineLevel="1">
      <c r="D84" s="169"/>
      <c r="E84" s="170" t="s">
        <v>244</v>
      </c>
      <c r="G84" s="171">
        <v>2.418</v>
      </c>
      <c r="H84" s="231"/>
      <c r="P84" s="169" t="s">
        <v>114</v>
      </c>
      <c r="Q84" s="169" t="s">
        <v>114</v>
      </c>
      <c r="R84" s="169" t="s">
        <v>116</v>
      </c>
      <c r="S84" s="169" t="s">
        <v>106</v>
      </c>
    </row>
    <row r="85" spans="4:19" s="14" customFormat="1" ht="15.75" customHeight="1" hidden="1" outlineLevel="1">
      <c r="D85" s="169"/>
      <c r="E85" s="170" t="s">
        <v>245</v>
      </c>
      <c r="G85" s="171">
        <v>2.429</v>
      </c>
      <c r="H85" s="231"/>
      <c r="P85" s="169" t="s">
        <v>114</v>
      </c>
      <c r="Q85" s="169" t="s">
        <v>114</v>
      </c>
      <c r="R85" s="169" t="s">
        <v>116</v>
      </c>
      <c r="S85" s="169" t="s">
        <v>106</v>
      </c>
    </row>
    <row r="86" spans="4:19" s="14" customFormat="1" ht="15.75" customHeight="1" hidden="1" outlineLevel="1">
      <c r="D86" s="169"/>
      <c r="E86" s="170" t="s">
        <v>246</v>
      </c>
      <c r="G86" s="171">
        <v>2.443</v>
      </c>
      <c r="H86" s="231"/>
      <c r="P86" s="169" t="s">
        <v>114</v>
      </c>
      <c r="Q86" s="169" t="s">
        <v>114</v>
      </c>
      <c r="R86" s="169" t="s">
        <v>116</v>
      </c>
      <c r="S86" s="169" t="s">
        <v>106</v>
      </c>
    </row>
    <row r="87" spans="4:19" s="14" customFormat="1" ht="15.75" customHeight="1" hidden="1" outlineLevel="1">
      <c r="D87" s="169"/>
      <c r="E87" s="170" t="s">
        <v>247</v>
      </c>
      <c r="G87" s="171">
        <v>2.408</v>
      </c>
      <c r="H87" s="231"/>
      <c r="P87" s="169" t="s">
        <v>114</v>
      </c>
      <c r="Q87" s="169" t="s">
        <v>114</v>
      </c>
      <c r="R87" s="169" t="s">
        <v>116</v>
      </c>
      <c r="S87" s="169" t="s">
        <v>106</v>
      </c>
    </row>
    <row r="88" spans="1:16" s="14" customFormat="1" ht="13.5" customHeight="1" collapsed="1">
      <c r="A88" s="161" t="s">
        <v>248</v>
      </c>
      <c r="B88" s="161" t="s">
        <v>109</v>
      </c>
      <c r="C88" s="161" t="s">
        <v>181</v>
      </c>
      <c r="D88" s="162" t="s">
        <v>249</v>
      </c>
      <c r="E88" s="163" t="s">
        <v>250</v>
      </c>
      <c r="F88" s="161" t="s">
        <v>113</v>
      </c>
      <c r="G88" s="164">
        <v>55.12</v>
      </c>
      <c r="H88" s="230"/>
      <c r="I88" s="165">
        <f>ROUND(G88*H88,2)</f>
        <v>0</v>
      </c>
      <c r="J88" s="166">
        <v>0.02659</v>
      </c>
      <c r="K88" s="164">
        <f>G88*J88</f>
        <v>1.4656407999999999</v>
      </c>
      <c r="L88" s="166">
        <v>0</v>
      </c>
      <c r="M88" s="164">
        <f>G88*L88</f>
        <v>0</v>
      </c>
      <c r="N88" s="167">
        <v>15</v>
      </c>
      <c r="O88" s="168">
        <v>4</v>
      </c>
      <c r="P88" s="14" t="s">
        <v>114</v>
      </c>
    </row>
    <row r="89" spans="4:19" s="14" customFormat="1" ht="15.75" customHeight="1" hidden="1" outlineLevel="1">
      <c r="D89" s="169"/>
      <c r="E89" s="170" t="s">
        <v>251</v>
      </c>
      <c r="G89" s="171">
        <v>55.12</v>
      </c>
      <c r="H89" s="231"/>
      <c r="P89" s="169" t="s">
        <v>114</v>
      </c>
      <c r="Q89" s="169" t="s">
        <v>114</v>
      </c>
      <c r="R89" s="169" t="s">
        <v>116</v>
      </c>
      <c r="S89" s="169" t="s">
        <v>106</v>
      </c>
    </row>
    <row r="90" spans="1:16" s="14" customFormat="1" ht="13.5" customHeight="1" collapsed="1">
      <c r="A90" s="161" t="s">
        <v>252</v>
      </c>
      <c r="B90" s="161" t="s">
        <v>109</v>
      </c>
      <c r="C90" s="161" t="s">
        <v>148</v>
      </c>
      <c r="D90" s="162" t="s">
        <v>253</v>
      </c>
      <c r="E90" s="163" t="s">
        <v>254</v>
      </c>
      <c r="F90" s="161" t="s">
        <v>120</v>
      </c>
      <c r="G90" s="164">
        <v>0.636</v>
      </c>
      <c r="H90" s="230"/>
      <c r="I90" s="165">
        <f>ROUND(G90*H90,2)</f>
        <v>0</v>
      </c>
      <c r="J90" s="166">
        <v>2.45329</v>
      </c>
      <c r="K90" s="164">
        <f>G90*J90</f>
        <v>1.56029244</v>
      </c>
      <c r="L90" s="166">
        <v>0</v>
      </c>
      <c r="M90" s="164">
        <f>G90*L90</f>
        <v>0</v>
      </c>
      <c r="N90" s="167">
        <v>15</v>
      </c>
      <c r="O90" s="168">
        <v>4</v>
      </c>
      <c r="P90" s="14" t="s">
        <v>114</v>
      </c>
    </row>
    <row r="91" spans="4:19" s="14" customFormat="1" ht="15.75" customHeight="1" hidden="1" outlineLevel="1">
      <c r="D91" s="169"/>
      <c r="E91" s="170" t="s">
        <v>255</v>
      </c>
      <c r="G91" s="171">
        <v>0.636</v>
      </c>
      <c r="H91" s="231"/>
      <c r="P91" s="169" t="s">
        <v>114</v>
      </c>
      <c r="Q91" s="169" t="s">
        <v>114</v>
      </c>
      <c r="R91" s="169" t="s">
        <v>116</v>
      </c>
      <c r="S91" s="169" t="s">
        <v>106</v>
      </c>
    </row>
    <row r="92" spans="1:16" s="14" customFormat="1" ht="13.5" customHeight="1" collapsed="1">
      <c r="A92" s="161" t="s">
        <v>256</v>
      </c>
      <c r="B92" s="161" t="s">
        <v>109</v>
      </c>
      <c r="C92" s="161" t="s">
        <v>148</v>
      </c>
      <c r="D92" s="162" t="s">
        <v>257</v>
      </c>
      <c r="E92" s="163" t="s">
        <v>258</v>
      </c>
      <c r="F92" s="161" t="s">
        <v>120</v>
      </c>
      <c r="G92" s="164">
        <v>0.43</v>
      </c>
      <c r="H92" s="230"/>
      <c r="I92" s="165">
        <f>ROUND(G92*H92,2)</f>
        <v>0</v>
      </c>
      <c r="J92" s="166">
        <v>2.25634</v>
      </c>
      <c r="K92" s="164">
        <f>G92*J92</f>
        <v>0.9702261999999999</v>
      </c>
      <c r="L92" s="166">
        <v>0</v>
      </c>
      <c r="M92" s="164">
        <f>G92*L92</f>
        <v>0</v>
      </c>
      <c r="N92" s="167">
        <v>15</v>
      </c>
      <c r="O92" s="168">
        <v>4</v>
      </c>
      <c r="P92" s="14" t="s">
        <v>114</v>
      </c>
    </row>
    <row r="93" spans="4:19" s="14" customFormat="1" ht="15.75" customHeight="1" hidden="1" outlineLevel="1">
      <c r="D93" s="169"/>
      <c r="E93" s="170" t="s">
        <v>259</v>
      </c>
      <c r="G93" s="171">
        <v>0.43</v>
      </c>
      <c r="H93" s="231"/>
      <c r="P93" s="169" t="s">
        <v>114</v>
      </c>
      <c r="Q93" s="169" t="s">
        <v>114</v>
      </c>
      <c r="R93" s="169" t="s">
        <v>116</v>
      </c>
      <c r="S93" s="169" t="s">
        <v>106</v>
      </c>
    </row>
    <row r="94" spans="2:16" s="130" customFormat="1" ht="12.75" customHeight="1">
      <c r="B94" s="135" t="s">
        <v>63</v>
      </c>
      <c r="D94" s="136" t="s">
        <v>142</v>
      </c>
      <c r="E94" s="136" t="s">
        <v>260</v>
      </c>
      <c r="H94" s="229"/>
      <c r="I94" s="137">
        <f>I95</f>
        <v>0</v>
      </c>
      <c r="K94" s="138">
        <f>K95</f>
        <v>0</v>
      </c>
      <c r="M94" s="138">
        <f>M95</f>
        <v>0.1</v>
      </c>
      <c r="P94" s="136" t="s">
        <v>107</v>
      </c>
    </row>
    <row r="95" spans="1:16" s="14" customFormat="1" ht="24" customHeight="1">
      <c r="A95" s="161" t="s">
        <v>261</v>
      </c>
      <c r="B95" s="161" t="s">
        <v>109</v>
      </c>
      <c r="C95" s="161" t="s">
        <v>262</v>
      </c>
      <c r="D95" s="162" t="s">
        <v>263</v>
      </c>
      <c r="E95" s="163" t="s">
        <v>264</v>
      </c>
      <c r="F95" s="161" t="s">
        <v>265</v>
      </c>
      <c r="G95" s="164">
        <v>1</v>
      </c>
      <c r="H95" s="230"/>
      <c r="I95" s="165">
        <f>ROUND(G95*H95,2)</f>
        <v>0</v>
      </c>
      <c r="J95" s="166">
        <v>0</v>
      </c>
      <c r="K95" s="164">
        <f>G95*J95</f>
        <v>0</v>
      </c>
      <c r="L95" s="166">
        <v>0.1</v>
      </c>
      <c r="M95" s="164">
        <f>G95*L95</f>
        <v>0.1</v>
      </c>
      <c r="N95" s="167">
        <v>15</v>
      </c>
      <c r="O95" s="168">
        <v>4</v>
      </c>
      <c r="P95" s="14" t="s">
        <v>114</v>
      </c>
    </row>
    <row r="96" spans="2:16" s="130" customFormat="1" ht="12.75" customHeight="1">
      <c r="B96" s="135" t="s">
        <v>63</v>
      </c>
      <c r="D96" s="136" t="s">
        <v>147</v>
      </c>
      <c r="E96" s="136" t="s">
        <v>266</v>
      </c>
      <c r="H96" s="229"/>
      <c r="I96" s="137">
        <f>I97+SUM(I98:I142)</f>
        <v>0</v>
      </c>
      <c r="K96" s="138">
        <f>K97+SUM(K98:K142)</f>
        <v>0.017976000000000002</v>
      </c>
      <c r="M96" s="138">
        <f>M97+SUM(M98:M142)</f>
        <v>9.818982</v>
      </c>
      <c r="P96" s="136" t="s">
        <v>107</v>
      </c>
    </row>
    <row r="97" spans="1:16" s="14" customFormat="1" ht="24" customHeight="1" collapsed="1">
      <c r="A97" s="161" t="s">
        <v>267</v>
      </c>
      <c r="B97" s="161" t="s">
        <v>109</v>
      </c>
      <c r="C97" s="161" t="s">
        <v>268</v>
      </c>
      <c r="D97" s="162" t="s">
        <v>269</v>
      </c>
      <c r="E97" s="163" t="s">
        <v>270</v>
      </c>
      <c r="F97" s="161" t="s">
        <v>113</v>
      </c>
      <c r="G97" s="164">
        <v>154.972</v>
      </c>
      <c r="H97" s="230"/>
      <c r="I97" s="165">
        <f>ROUND(G97*H97,2)</f>
        <v>0</v>
      </c>
      <c r="J97" s="166">
        <v>0</v>
      </c>
      <c r="K97" s="164">
        <f>G97*J97</f>
        <v>0</v>
      </c>
      <c r="L97" s="166">
        <v>0</v>
      </c>
      <c r="M97" s="164">
        <f>G97*L97</f>
        <v>0</v>
      </c>
      <c r="N97" s="167">
        <v>15</v>
      </c>
      <c r="O97" s="168">
        <v>4</v>
      </c>
      <c r="P97" s="14" t="s">
        <v>114</v>
      </c>
    </row>
    <row r="98" spans="4:19" s="14" customFormat="1" ht="15.75" customHeight="1" hidden="1" outlineLevel="1">
      <c r="D98" s="169"/>
      <c r="E98" s="170" t="s">
        <v>271</v>
      </c>
      <c r="G98" s="171">
        <v>154.972</v>
      </c>
      <c r="H98" s="231"/>
      <c r="P98" s="169" t="s">
        <v>114</v>
      </c>
      <c r="Q98" s="169" t="s">
        <v>114</v>
      </c>
      <c r="R98" s="169" t="s">
        <v>116</v>
      </c>
      <c r="S98" s="169" t="s">
        <v>106</v>
      </c>
    </row>
    <row r="99" spans="1:16" s="14" customFormat="1" ht="24" customHeight="1" collapsed="1">
      <c r="A99" s="161" t="s">
        <v>272</v>
      </c>
      <c r="B99" s="161" t="s">
        <v>109</v>
      </c>
      <c r="C99" s="161" t="s">
        <v>268</v>
      </c>
      <c r="D99" s="162" t="s">
        <v>273</v>
      </c>
      <c r="E99" s="163" t="s">
        <v>274</v>
      </c>
      <c r="F99" s="161" t="s">
        <v>113</v>
      </c>
      <c r="G99" s="164">
        <v>4649.16</v>
      </c>
      <c r="H99" s="230"/>
      <c r="I99" s="165">
        <f>ROUND(G99*H99,2)</f>
        <v>0</v>
      </c>
      <c r="J99" s="166">
        <v>0</v>
      </c>
      <c r="K99" s="164">
        <f>G99*J99</f>
        <v>0</v>
      </c>
      <c r="L99" s="166">
        <v>0</v>
      </c>
      <c r="M99" s="164">
        <f>G99*L99</f>
        <v>0</v>
      </c>
      <c r="N99" s="167">
        <v>15</v>
      </c>
      <c r="O99" s="168">
        <v>4</v>
      </c>
      <c r="P99" s="14" t="s">
        <v>114</v>
      </c>
    </row>
    <row r="100" spans="4:19" s="14" customFormat="1" ht="15.75" customHeight="1" hidden="1" outlineLevel="1">
      <c r="D100" s="169"/>
      <c r="E100" s="170" t="s">
        <v>275</v>
      </c>
      <c r="G100" s="171">
        <v>4649.16</v>
      </c>
      <c r="H100" s="231"/>
      <c r="P100" s="169" t="s">
        <v>114</v>
      </c>
      <c r="Q100" s="169" t="s">
        <v>114</v>
      </c>
      <c r="R100" s="169" t="s">
        <v>116</v>
      </c>
      <c r="S100" s="169" t="s">
        <v>107</v>
      </c>
    </row>
    <row r="101" spans="1:16" s="14" customFormat="1" ht="24" customHeight="1">
      <c r="A101" s="161" t="s">
        <v>276</v>
      </c>
      <c r="B101" s="161" t="s">
        <v>109</v>
      </c>
      <c r="C101" s="161" t="s">
        <v>268</v>
      </c>
      <c r="D101" s="162" t="s">
        <v>277</v>
      </c>
      <c r="E101" s="163" t="s">
        <v>278</v>
      </c>
      <c r="F101" s="161" t="s">
        <v>113</v>
      </c>
      <c r="G101" s="164">
        <v>154.972</v>
      </c>
      <c r="H101" s="230"/>
      <c r="I101" s="165">
        <f>ROUND(G101*H101,2)</f>
        <v>0</v>
      </c>
      <c r="J101" s="166">
        <v>0</v>
      </c>
      <c r="K101" s="164">
        <f>G101*J101</f>
        <v>0</v>
      </c>
      <c r="L101" s="166">
        <v>0</v>
      </c>
      <c r="M101" s="164">
        <f>G101*L101</f>
        <v>0</v>
      </c>
      <c r="N101" s="167">
        <v>15</v>
      </c>
      <c r="O101" s="168">
        <v>4</v>
      </c>
      <c r="P101" s="14" t="s">
        <v>114</v>
      </c>
    </row>
    <row r="102" spans="1:16" s="14" customFormat="1" ht="24" customHeight="1">
      <c r="A102" s="161" t="s">
        <v>279</v>
      </c>
      <c r="B102" s="161" t="s">
        <v>109</v>
      </c>
      <c r="C102" s="161" t="s">
        <v>131</v>
      </c>
      <c r="D102" s="162" t="s">
        <v>280</v>
      </c>
      <c r="E102" s="189" t="s">
        <v>559</v>
      </c>
      <c r="F102" s="161" t="s">
        <v>281</v>
      </c>
      <c r="G102" s="164">
        <v>1</v>
      </c>
      <c r="H102" s="230"/>
      <c r="I102" s="165">
        <f>ROUND(G102*H102,2)</f>
        <v>0</v>
      </c>
      <c r="J102" s="166">
        <v>0</v>
      </c>
      <c r="K102" s="164">
        <f>G102*J102</f>
        <v>0</v>
      </c>
      <c r="L102" s="166">
        <v>0</v>
      </c>
      <c r="M102" s="164">
        <f>G102*L102</f>
        <v>0</v>
      </c>
      <c r="N102" s="167">
        <v>15</v>
      </c>
      <c r="O102" s="168">
        <v>4</v>
      </c>
      <c r="P102" s="14" t="s">
        <v>114</v>
      </c>
    </row>
    <row r="103" spans="1:16" s="14" customFormat="1" ht="13.5" customHeight="1" collapsed="1">
      <c r="A103" s="161" t="s">
        <v>282</v>
      </c>
      <c r="B103" s="161" t="s">
        <v>109</v>
      </c>
      <c r="C103" s="161" t="s">
        <v>148</v>
      </c>
      <c r="D103" s="162" t="s">
        <v>283</v>
      </c>
      <c r="E103" s="163" t="s">
        <v>284</v>
      </c>
      <c r="F103" s="161" t="s">
        <v>113</v>
      </c>
      <c r="G103" s="164">
        <v>36.9</v>
      </c>
      <c r="H103" s="230"/>
      <c r="I103" s="165">
        <f>ROUND(G103*H103,2)</f>
        <v>0</v>
      </c>
      <c r="J103" s="166">
        <v>4E-05</v>
      </c>
      <c r="K103" s="164">
        <f>G103*J103</f>
        <v>0.001476</v>
      </c>
      <c r="L103" s="166">
        <v>0</v>
      </c>
      <c r="M103" s="164">
        <f>G103*L103</f>
        <v>0</v>
      </c>
      <c r="N103" s="167">
        <v>15</v>
      </c>
      <c r="O103" s="168">
        <v>4</v>
      </c>
      <c r="P103" s="14" t="s">
        <v>114</v>
      </c>
    </row>
    <row r="104" spans="4:19" s="14" customFormat="1" ht="15.75" customHeight="1" hidden="1" outlineLevel="1">
      <c r="D104" s="169"/>
      <c r="E104" s="170" t="s">
        <v>285</v>
      </c>
      <c r="G104" s="171">
        <v>36.9</v>
      </c>
      <c r="H104" s="231"/>
      <c r="P104" s="169" t="s">
        <v>114</v>
      </c>
      <c r="Q104" s="169" t="s">
        <v>114</v>
      </c>
      <c r="R104" s="169" t="s">
        <v>116</v>
      </c>
      <c r="S104" s="169" t="s">
        <v>106</v>
      </c>
    </row>
    <row r="105" spans="1:16" s="14" customFormat="1" ht="13.5" customHeight="1">
      <c r="A105" s="161" t="s">
        <v>286</v>
      </c>
      <c r="B105" s="161" t="s">
        <v>109</v>
      </c>
      <c r="C105" s="161" t="s">
        <v>148</v>
      </c>
      <c r="D105" s="162" t="s">
        <v>287</v>
      </c>
      <c r="E105" s="163" t="s">
        <v>288</v>
      </c>
      <c r="F105" s="161" t="s">
        <v>281</v>
      </c>
      <c r="G105" s="164">
        <v>1</v>
      </c>
      <c r="H105" s="230"/>
      <c r="I105" s="165">
        <f>ROUND(G105*H105,2)</f>
        <v>0</v>
      </c>
      <c r="J105" s="166">
        <v>0.0165</v>
      </c>
      <c r="K105" s="164">
        <f>G105*J105</f>
        <v>0.0165</v>
      </c>
      <c r="L105" s="166">
        <v>0</v>
      </c>
      <c r="M105" s="164">
        <f>G105*L105</f>
        <v>0</v>
      </c>
      <c r="N105" s="167">
        <v>15</v>
      </c>
      <c r="O105" s="168">
        <v>4</v>
      </c>
      <c r="P105" s="14" t="s">
        <v>114</v>
      </c>
    </row>
    <row r="106" spans="1:16" s="14" customFormat="1" ht="13.5" customHeight="1" collapsed="1">
      <c r="A106" s="161" t="s">
        <v>289</v>
      </c>
      <c r="B106" s="161" t="s">
        <v>109</v>
      </c>
      <c r="C106" s="161" t="s">
        <v>290</v>
      </c>
      <c r="D106" s="162" t="s">
        <v>291</v>
      </c>
      <c r="E106" s="163" t="s">
        <v>292</v>
      </c>
      <c r="F106" s="161" t="s">
        <v>120</v>
      </c>
      <c r="G106" s="164">
        <v>3.424</v>
      </c>
      <c r="H106" s="230"/>
      <c r="I106" s="165">
        <f>ROUND(G106*H106,2)</f>
        <v>0</v>
      </c>
      <c r="J106" s="166">
        <v>0</v>
      </c>
      <c r="K106" s="164">
        <f>G106*J106</f>
        <v>0</v>
      </c>
      <c r="L106" s="166">
        <v>1.8</v>
      </c>
      <c r="M106" s="164">
        <f>G106*L106</f>
        <v>6.1632</v>
      </c>
      <c r="N106" s="167">
        <v>15</v>
      </c>
      <c r="O106" s="168">
        <v>4</v>
      </c>
      <c r="P106" s="14" t="s">
        <v>114</v>
      </c>
    </row>
    <row r="107" spans="4:19" s="14" customFormat="1" ht="15.75" customHeight="1" hidden="1" outlineLevel="1">
      <c r="D107" s="172"/>
      <c r="E107" s="173" t="s">
        <v>293</v>
      </c>
      <c r="G107" s="174"/>
      <c r="H107" s="231"/>
      <c r="P107" s="172" t="s">
        <v>114</v>
      </c>
      <c r="Q107" s="172" t="s">
        <v>107</v>
      </c>
      <c r="R107" s="172" t="s">
        <v>116</v>
      </c>
      <c r="S107" s="172" t="s">
        <v>106</v>
      </c>
    </row>
    <row r="108" spans="4:19" s="14" customFormat="1" ht="15.75" customHeight="1" hidden="1" outlineLevel="1">
      <c r="D108" s="169"/>
      <c r="E108" s="170" t="s">
        <v>294</v>
      </c>
      <c r="G108" s="171">
        <v>0.56</v>
      </c>
      <c r="H108" s="231"/>
      <c r="P108" s="169" t="s">
        <v>114</v>
      </c>
      <c r="Q108" s="169" t="s">
        <v>114</v>
      </c>
      <c r="R108" s="169" t="s">
        <v>116</v>
      </c>
      <c r="S108" s="169" t="s">
        <v>106</v>
      </c>
    </row>
    <row r="109" spans="4:19" s="14" customFormat="1" ht="15.75" customHeight="1" hidden="1" outlineLevel="1">
      <c r="D109" s="169"/>
      <c r="E109" s="170" t="s">
        <v>295</v>
      </c>
      <c r="G109" s="171">
        <v>0.848</v>
      </c>
      <c r="H109" s="231"/>
      <c r="P109" s="169" t="s">
        <v>114</v>
      </c>
      <c r="Q109" s="169" t="s">
        <v>114</v>
      </c>
      <c r="R109" s="169" t="s">
        <v>116</v>
      </c>
      <c r="S109" s="169" t="s">
        <v>106</v>
      </c>
    </row>
    <row r="110" spans="4:19" s="14" customFormat="1" ht="15.75" customHeight="1" hidden="1" outlineLevel="1">
      <c r="D110" s="169"/>
      <c r="E110" s="170" t="s">
        <v>296</v>
      </c>
      <c r="G110" s="171">
        <v>0.429</v>
      </c>
      <c r="H110" s="231"/>
      <c r="P110" s="169" t="s">
        <v>114</v>
      </c>
      <c r="Q110" s="169" t="s">
        <v>114</v>
      </c>
      <c r="R110" s="169" t="s">
        <v>116</v>
      </c>
      <c r="S110" s="169" t="s">
        <v>106</v>
      </c>
    </row>
    <row r="111" spans="4:19" s="14" customFormat="1" ht="15.75" customHeight="1" hidden="1" outlineLevel="1">
      <c r="D111" s="169"/>
      <c r="E111" s="170" t="s">
        <v>297</v>
      </c>
      <c r="G111" s="171">
        <v>0.424</v>
      </c>
      <c r="H111" s="231"/>
      <c r="P111" s="169" t="s">
        <v>114</v>
      </c>
      <c r="Q111" s="169" t="s">
        <v>114</v>
      </c>
      <c r="R111" s="169" t="s">
        <v>116</v>
      </c>
      <c r="S111" s="169" t="s">
        <v>106</v>
      </c>
    </row>
    <row r="112" spans="4:19" s="14" customFormat="1" ht="15.75" customHeight="1" hidden="1" outlineLevel="1">
      <c r="D112" s="169"/>
      <c r="E112" s="170" t="s">
        <v>298</v>
      </c>
      <c r="G112" s="171">
        <v>0.424</v>
      </c>
      <c r="H112" s="231"/>
      <c r="P112" s="169" t="s">
        <v>114</v>
      </c>
      <c r="Q112" s="169" t="s">
        <v>114</v>
      </c>
      <c r="R112" s="169" t="s">
        <v>116</v>
      </c>
      <c r="S112" s="169" t="s">
        <v>106</v>
      </c>
    </row>
    <row r="113" spans="4:19" s="14" customFormat="1" ht="15.75" customHeight="1" hidden="1" outlineLevel="1">
      <c r="D113" s="169"/>
      <c r="E113" s="170" t="s">
        <v>299</v>
      </c>
      <c r="G113" s="171">
        <v>0.739</v>
      </c>
      <c r="H113" s="231"/>
      <c r="P113" s="169" t="s">
        <v>114</v>
      </c>
      <c r="Q113" s="169" t="s">
        <v>114</v>
      </c>
      <c r="R113" s="169" t="s">
        <v>116</v>
      </c>
      <c r="S113" s="169" t="s">
        <v>106</v>
      </c>
    </row>
    <row r="114" spans="1:16" s="14" customFormat="1" ht="24" customHeight="1" collapsed="1">
      <c r="A114" s="161" t="s">
        <v>300</v>
      </c>
      <c r="B114" s="161" t="s">
        <v>109</v>
      </c>
      <c r="C114" s="161" t="s">
        <v>290</v>
      </c>
      <c r="D114" s="162" t="s">
        <v>301</v>
      </c>
      <c r="E114" s="163" t="s">
        <v>302</v>
      </c>
      <c r="F114" s="161" t="s">
        <v>120</v>
      </c>
      <c r="G114" s="164">
        <v>0.75</v>
      </c>
      <c r="H114" s="230"/>
      <c r="I114" s="165">
        <f>ROUND(G114*H114,2)</f>
        <v>0</v>
      </c>
      <c r="J114" s="166">
        <v>0</v>
      </c>
      <c r="K114" s="164">
        <f>G114*J114</f>
        <v>0</v>
      </c>
      <c r="L114" s="166">
        <v>2.2</v>
      </c>
      <c r="M114" s="164">
        <f>G114*L114</f>
        <v>1.6500000000000001</v>
      </c>
      <c r="N114" s="167">
        <v>15</v>
      </c>
      <c r="O114" s="168">
        <v>4</v>
      </c>
      <c r="P114" s="14" t="s">
        <v>114</v>
      </c>
    </row>
    <row r="115" spans="4:19" s="14" customFormat="1" ht="15.75" customHeight="1" hidden="1" outlineLevel="1">
      <c r="D115" s="169"/>
      <c r="E115" s="170" t="s">
        <v>303</v>
      </c>
      <c r="G115" s="171">
        <v>0.25</v>
      </c>
      <c r="H115" s="231"/>
      <c r="P115" s="169" t="s">
        <v>114</v>
      </c>
      <c r="Q115" s="169" t="s">
        <v>114</v>
      </c>
      <c r="R115" s="169" t="s">
        <v>116</v>
      </c>
      <c r="S115" s="169" t="s">
        <v>106</v>
      </c>
    </row>
    <row r="116" spans="4:19" s="14" customFormat="1" ht="15.75" customHeight="1" hidden="1" outlineLevel="1">
      <c r="D116" s="169"/>
      <c r="E116" s="170" t="s">
        <v>304</v>
      </c>
      <c r="G116" s="171">
        <v>0.25</v>
      </c>
      <c r="H116" s="231"/>
      <c r="P116" s="169" t="s">
        <v>114</v>
      </c>
      <c r="Q116" s="169" t="s">
        <v>114</v>
      </c>
      <c r="R116" s="169" t="s">
        <v>116</v>
      </c>
      <c r="S116" s="169" t="s">
        <v>106</v>
      </c>
    </row>
    <row r="117" spans="4:19" s="14" customFormat="1" ht="15.75" customHeight="1" hidden="1" outlineLevel="1">
      <c r="D117" s="169"/>
      <c r="E117" s="170" t="s">
        <v>305</v>
      </c>
      <c r="G117" s="171">
        <v>0.25</v>
      </c>
      <c r="H117" s="231"/>
      <c r="P117" s="169" t="s">
        <v>114</v>
      </c>
      <c r="Q117" s="169" t="s">
        <v>114</v>
      </c>
      <c r="R117" s="169" t="s">
        <v>116</v>
      </c>
      <c r="S117" s="169" t="s">
        <v>106</v>
      </c>
    </row>
    <row r="118" spans="1:16" s="14" customFormat="1" ht="13.5" customHeight="1" collapsed="1">
      <c r="A118" s="161" t="s">
        <v>306</v>
      </c>
      <c r="B118" s="161" t="s">
        <v>109</v>
      </c>
      <c r="C118" s="161" t="s">
        <v>290</v>
      </c>
      <c r="D118" s="162" t="s">
        <v>307</v>
      </c>
      <c r="E118" s="163" t="s">
        <v>308</v>
      </c>
      <c r="F118" s="161" t="s">
        <v>113</v>
      </c>
      <c r="G118" s="164">
        <v>1.458</v>
      </c>
      <c r="H118" s="230"/>
      <c r="I118" s="165">
        <f>ROUND(G118*H118,2)</f>
        <v>0</v>
      </c>
      <c r="J118" s="166">
        <v>0</v>
      </c>
      <c r="K118" s="164">
        <f>G118*J118</f>
        <v>0</v>
      </c>
      <c r="L118" s="166">
        <v>0.062</v>
      </c>
      <c r="M118" s="164">
        <f>G118*L118</f>
        <v>0.09039599999999999</v>
      </c>
      <c r="N118" s="167">
        <v>15</v>
      </c>
      <c r="O118" s="168">
        <v>4</v>
      </c>
      <c r="P118" s="14" t="s">
        <v>114</v>
      </c>
    </row>
    <row r="119" spans="4:19" s="14" customFormat="1" ht="15.75" customHeight="1" hidden="1" outlineLevel="1">
      <c r="D119" s="169"/>
      <c r="E119" s="170" t="s">
        <v>309</v>
      </c>
      <c r="G119" s="171">
        <v>1.458</v>
      </c>
      <c r="H119" s="231"/>
      <c r="P119" s="169" t="s">
        <v>114</v>
      </c>
      <c r="Q119" s="169" t="s">
        <v>114</v>
      </c>
      <c r="R119" s="169" t="s">
        <v>116</v>
      </c>
      <c r="S119" s="169" t="s">
        <v>106</v>
      </c>
    </row>
    <row r="120" spans="1:16" s="14" customFormat="1" ht="13.5" customHeight="1" collapsed="1">
      <c r="A120" s="161" t="s">
        <v>310</v>
      </c>
      <c r="B120" s="161" t="s">
        <v>109</v>
      </c>
      <c r="C120" s="161" t="s">
        <v>290</v>
      </c>
      <c r="D120" s="162" t="s">
        <v>311</v>
      </c>
      <c r="E120" s="163" t="s">
        <v>312</v>
      </c>
      <c r="F120" s="161" t="s">
        <v>113</v>
      </c>
      <c r="G120" s="164">
        <v>9.554</v>
      </c>
      <c r="H120" s="230"/>
      <c r="I120" s="165">
        <f>ROUND(G120*H120,2)</f>
        <v>0</v>
      </c>
      <c r="J120" s="166">
        <v>0</v>
      </c>
      <c r="K120" s="164">
        <f>G120*J120</f>
        <v>0</v>
      </c>
      <c r="L120" s="166">
        <v>0.054</v>
      </c>
      <c r="M120" s="164">
        <f>G120*L120</f>
        <v>0.515916</v>
      </c>
      <c r="N120" s="167">
        <v>15</v>
      </c>
      <c r="O120" s="168">
        <v>4</v>
      </c>
      <c r="P120" s="14" t="s">
        <v>114</v>
      </c>
    </row>
    <row r="121" spans="4:19" s="14" customFormat="1" ht="15.75" customHeight="1" hidden="1" outlineLevel="1">
      <c r="D121" s="169"/>
      <c r="E121" s="170" t="s">
        <v>313</v>
      </c>
      <c r="G121" s="171">
        <v>3.469</v>
      </c>
      <c r="H121" s="231"/>
      <c r="P121" s="169" t="s">
        <v>114</v>
      </c>
      <c r="Q121" s="169" t="s">
        <v>114</v>
      </c>
      <c r="R121" s="169" t="s">
        <v>116</v>
      </c>
      <c r="S121" s="169" t="s">
        <v>106</v>
      </c>
    </row>
    <row r="122" spans="4:19" s="14" customFormat="1" ht="15.75" customHeight="1" hidden="1" outlineLevel="1">
      <c r="D122" s="169"/>
      <c r="E122" s="170" t="s">
        <v>314</v>
      </c>
      <c r="G122" s="171">
        <v>0.94</v>
      </c>
      <c r="H122" s="231"/>
      <c r="P122" s="169" t="s">
        <v>114</v>
      </c>
      <c r="Q122" s="169" t="s">
        <v>114</v>
      </c>
      <c r="R122" s="169" t="s">
        <v>116</v>
      </c>
      <c r="S122" s="169" t="s">
        <v>106</v>
      </c>
    </row>
    <row r="123" spans="4:19" s="14" customFormat="1" ht="15.75" customHeight="1" hidden="1" outlineLevel="1">
      <c r="D123" s="169"/>
      <c r="E123" s="170" t="s">
        <v>315</v>
      </c>
      <c r="G123" s="171">
        <v>0.94</v>
      </c>
      <c r="H123" s="231"/>
      <c r="P123" s="169" t="s">
        <v>114</v>
      </c>
      <c r="Q123" s="169" t="s">
        <v>114</v>
      </c>
      <c r="R123" s="169" t="s">
        <v>116</v>
      </c>
      <c r="S123" s="169" t="s">
        <v>106</v>
      </c>
    </row>
    <row r="124" spans="4:19" s="14" customFormat="1" ht="15.75" customHeight="1" hidden="1" outlineLevel="1">
      <c r="D124" s="169"/>
      <c r="E124" s="170" t="s">
        <v>316</v>
      </c>
      <c r="G124" s="171">
        <v>0.94</v>
      </c>
      <c r="H124" s="231"/>
      <c r="P124" s="169" t="s">
        <v>114</v>
      </c>
      <c r="Q124" s="169" t="s">
        <v>114</v>
      </c>
      <c r="R124" s="169" t="s">
        <v>116</v>
      </c>
      <c r="S124" s="169" t="s">
        <v>106</v>
      </c>
    </row>
    <row r="125" spans="4:19" s="14" customFormat="1" ht="15.75" customHeight="1" hidden="1" outlineLevel="1">
      <c r="D125" s="169"/>
      <c r="E125" s="170" t="s">
        <v>317</v>
      </c>
      <c r="G125" s="171">
        <v>3.265</v>
      </c>
      <c r="H125" s="231"/>
      <c r="P125" s="169" t="s">
        <v>114</v>
      </c>
      <c r="Q125" s="169" t="s">
        <v>114</v>
      </c>
      <c r="R125" s="169" t="s">
        <v>116</v>
      </c>
      <c r="S125" s="169" t="s">
        <v>106</v>
      </c>
    </row>
    <row r="126" spans="1:16" s="14" customFormat="1" ht="13.5" customHeight="1" collapsed="1">
      <c r="A126" s="161" t="s">
        <v>318</v>
      </c>
      <c r="B126" s="161" t="s">
        <v>109</v>
      </c>
      <c r="C126" s="161" t="s">
        <v>290</v>
      </c>
      <c r="D126" s="162" t="s">
        <v>319</v>
      </c>
      <c r="E126" s="163" t="s">
        <v>320</v>
      </c>
      <c r="F126" s="161" t="s">
        <v>113</v>
      </c>
      <c r="G126" s="164">
        <v>4.2</v>
      </c>
      <c r="H126" s="230"/>
      <c r="I126" s="165">
        <f>ROUND(G126*H126,2)</f>
        <v>0</v>
      </c>
      <c r="J126" s="166">
        <v>0</v>
      </c>
      <c r="K126" s="164">
        <f>G126*J126</f>
        <v>0</v>
      </c>
      <c r="L126" s="166">
        <v>0.088</v>
      </c>
      <c r="M126" s="164">
        <f>G126*L126</f>
        <v>0.3696</v>
      </c>
      <c r="N126" s="167">
        <v>15</v>
      </c>
      <c r="O126" s="168">
        <v>4</v>
      </c>
      <c r="P126" s="14" t="s">
        <v>114</v>
      </c>
    </row>
    <row r="127" spans="4:19" s="14" customFormat="1" ht="15.75" customHeight="1" hidden="1" outlineLevel="1">
      <c r="D127" s="169"/>
      <c r="E127" s="170" t="s">
        <v>321</v>
      </c>
      <c r="G127" s="171">
        <v>1.4</v>
      </c>
      <c r="H127" s="231"/>
      <c r="P127" s="169" t="s">
        <v>114</v>
      </c>
      <c r="Q127" s="169" t="s">
        <v>114</v>
      </c>
      <c r="R127" s="169" t="s">
        <v>116</v>
      </c>
      <c r="S127" s="169" t="s">
        <v>106</v>
      </c>
    </row>
    <row r="128" spans="4:19" s="14" customFormat="1" ht="15.75" customHeight="1" hidden="1" outlineLevel="1">
      <c r="D128" s="169"/>
      <c r="E128" s="170" t="s">
        <v>322</v>
      </c>
      <c r="G128" s="171">
        <v>1.4</v>
      </c>
      <c r="H128" s="231"/>
      <c r="P128" s="169" t="s">
        <v>114</v>
      </c>
      <c r="Q128" s="169" t="s">
        <v>114</v>
      </c>
      <c r="R128" s="169" t="s">
        <v>116</v>
      </c>
      <c r="S128" s="169" t="s">
        <v>106</v>
      </c>
    </row>
    <row r="129" spans="4:19" s="14" customFormat="1" ht="15.75" customHeight="1" hidden="1" outlineLevel="1">
      <c r="D129" s="169"/>
      <c r="E129" s="170" t="s">
        <v>323</v>
      </c>
      <c r="G129" s="171">
        <v>1.4</v>
      </c>
      <c r="H129" s="231"/>
      <c r="P129" s="169" t="s">
        <v>114</v>
      </c>
      <c r="Q129" s="169" t="s">
        <v>114</v>
      </c>
      <c r="R129" s="169" t="s">
        <v>116</v>
      </c>
      <c r="S129" s="169" t="s">
        <v>106</v>
      </c>
    </row>
    <row r="130" spans="1:16" s="14" customFormat="1" ht="13.5" customHeight="1" collapsed="1">
      <c r="A130" s="161" t="s">
        <v>318</v>
      </c>
      <c r="B130" s="161" t="s">
        <v>109</v>
      </c>
      <c r="C130" s="161" t="s">
        <v>290</v>
      </c>
      <c r="D130" s="188" t="s">
        <v>410</v>
      </c>
      <c r="E130" s="189" t="s">
        <v>409</v>
      </c>
      <c r="F130" s="190" t="s">
        <v>265</v>
      </c>
      <c r="G130" s="164">
        <v>3</v>
      </c>
      <c r="H130" s="230"/>
      <c r="I130" s="165">
        <f>ROUND(G130*H130,2)</f>
        <v>0</v>
      </c>
      <c r="J130" s="166">
        <v>0</v>
      </c>
      <c r="K130" s="164">
        <f>G130*J130</f>
        <v>0</v>
      </c>
      <c r="L130" s="166">
        <v>0.088</v>
      </c>
      <c r="M130" s="164">
        <f>G130*L130</f>
        <v>0.264</v>
      </c>
      <c r="N130" s="167">
        <v>15</v>
      </c>
      <c r="O130" s="168">
        <v>4</v>
      </c>
      <c r="P130" s="14" t="s">
        <v>114</v>
      </c>
    </row>
    <row r="131" spans="4:19" s="14" customFormat="1" ht="15.75" customHeight="1" hidden="1" outlineLevel="1">
      <c r="D131" s="169"/>
      <c r="E131" s="170" t="s">
        <v>411</v>
      </c>
      <c r="G131" s="171">
        <v>1</v>
      </c>
      <c r="H131" s="231"/>
      <c r="P131" s="169" t="s">
        <v>114</v>
      </c>
      <c r="Q131" s="169" t="s">
        <v>114</v>
      </c>
      <c r="R131" s="169" t="s">
        <v>116</v>
      </c>
      <c r="S131" s="169" t="s">
        <v>106</v>
      </c>
    </row>
    <row r="132" spans="4:19" s="14" customFormat="1" ht="15.75" customHeight="1" hidden="1" outlineLevel="1">
      <c r="D132" s="169"/>
      <c r="E132" s="170" t="s">
        <v>412</v>
      </c>
      <c r="G132" s="171">
        <v>1</v>
      </c>
      <c r="H132" s="231"/>
      <c r="P132" s="169" t="s">
        <v>114</v>
      </c>
      <c r="Q132" s="169" t="s">
        <v>114</v>
      </c>
      <c r="R132" s="169" t="s">
        <v>116</v>
      </c>
      <c r="S132" s="169" t="s">
        <v>106</v>
      </c>
    </row>
    <row r="133" spans="4:19" s="14" customFormat="1" ht="15.75" customHeight="1" hidden="1" outlineLevel="1">
      <c r="D133" s="169"/>
      <c r="E133" s="170" t="s">
        <v>413</v>
      </c>
      <c r="G133" s="171">
        <v>1</v>
      </c>
      <c r="H133" s="231"/>
      <c r="P133" s="169" t="s">
        <v>114</v>
      </c>
      <c r="Q133" s="169" t="s">
        <v>114</v>
      </c>
      <c r="R133" s="169" t="s">
        <v>116</v>
      </c>
      <c r="S133" s="169" t="s">
        <v>106</v>
      </c>
    </row>
    <row r="134" spans="1:16" s="14" customFormat="1" ht="13.5" customHeight="1" collapsed="1">
      <c r="A134" s="161" t="s">
        <v>318</v>
      </c>
      <c r="B134" s="161" t="s">
        <v>109</v>
      </c>
      <c r="C134" s="161" t="s">
        <v>290</v>
      </c>
      <c r="D134" s="188" t="s">
        <v>415</v>
      </c>
      <c r="E134" s="189" t="s">
        <v>414</v>
      </c>
      <c r="F134" s="161" t="s">
        <v>113</v>
      </c>
      <c r="G134" s="164">
        <v>4.2</v>
      </c>
      <c r="H134" s="230"/>
      <c r="I134" s="165">
        <f>ROUND(G134*H134,2)</f>
        <v>0</v>
      </c>
      <c r="J134" s="166">
        <v>0</v>
      </c>
      <c r="K134" s="164">
        <f>G134*J134</f>
        <v>0</v>
      </c>
      <c r="L134" s="166">
        <v>0.088</v>
      </c>
      <c r="M134" s="164">
        <f>G134*L134</f>
        <v>0.3696</v>
      </c>
      <c r="N134" s="167">
        <v>15</v>
      </c>
      <c r="O134" s="168">
        <v>4</v>
      </c>
      <c r="P134" s="14" t="s">
        <v>114</v>
      </c>
    </row>
    <row r="135" spans="4:19" s="14" customFormat="1" ht="15.75" customHeight="1" hidden="1" outlineLevel="1">
      <c r="D135" s="169"/>
      <c r="E135" s="170" t="s">
        <v>321</v>
      </c>
      <c r="G135" s="171">
        <v>1.4</v>
      </c>
      <c r="H135" s="231"/>
      <c r="P135" s="169" t="s">
        <v>114</v>
      </c>
      <c r="Q135" s="169" t="s">
        <v>114</v>
      </c>
      <c r="R135" s="169" t="s">
        <v>116</v>
      </c>
      <c r="S135" s="169" t="s">
        <v>106</v>
      </c>
    </row>
    <row r="136" spans="4:19" s="14" customFormat="1" ht="15.75" customHeight="1" hidden="1" outlineLevel="1">
      <c r="D136" s="169"/>
      <c r="E136" s="170" t="s">
        <v>322</v>
      </c>
      <c r="G136" s="171">
        <v>1.4</v>
      </c>
      <c r="H136" s="231"/>
      <c r="P136" s="169" t="s">
        <v>114</v>
      </c>
      <c r="Q136" s="169" t="s">
        <v>114</v>
      </c>
      <c r="R136" s="169" t="s">
        <v>116</v>
      </c>
      <c r="S136" s="169" t="s">
        <v>106</v>
      </c>
    </row>
    <row r="137" spans="4:19" s="14" customFormat="1" ht="15.75" customHeight="1" hidden="1" outlineLevel="1">
      <c r="D137" s="169"/>
      <c r="E137" s="170" t="s">
        <v>323</v>
      </c>
      <c r="G137" s="171">
        <v>1.4</v>
      </c>
      <c r="H137" s="231"/>
      <c r="P137" s="169" t="s">
        <v>114</v>
      </c>
      <c r="Q137" s="169" t="s">
        <v>114</v>
      </c>
      <c r="R137" s="169" t="s">
        <v>116</v>
      </c>
      <c r="S137" s="169" t="s">
        <v>106</v>
      </c>
    </row>
    <row r="138" spans="1:16" s="14" customFormat="1" ht="13.5" customHeight="1" collapsed="1">
      <c r="A138" s="161" t="s">
        <v>324</v>
      </c>
      <c r="B138" s="161" t="s">
        <v>109</v>
      </c>
      <c r="C138" s="161" t="s">
        <v>290</v>
      </c>
      <c r="D138" s="162" t="s">
        <v>325</v>
      </c>
      <c r="E138" s="163" t="s">
        <v>326</v>
      </c>
      <c r="F138" s="161" t="s">
        <v>327</v>
      </c>
      <c r="G138" s="164">
        <v>10.71</v>
      </c>
      <c r="H138" s="230"/>
      <c r="I138" s="165">
        <f>ROUND(G138*H138,2)</f>
        <v>0</v>
      </c>
      <c r="J138" s="166">
        <v>0</v>
      </c>
      <c r="K138" s="164">
        <f>G138*J138</f>
        <v>0</v>
      </c>
      <c r="L138" s="166">
        <v>0.037</v>
      </c>
      <c r="M138" s="164">
        <f>G138*L138</f>
        <v>0.39627</v>
      </c>
      <c r="N138" s="167">
        <v>15</v>
      </c>
      <c r="O138" s="168">
        <v>4</v>
      </c>
      <c r="P138" s="14" t="s">
        <v>114</v>
      </c>
    </row>
    <row r="139" spans="4:19" s="14" customFormat="1" ht="15.75" customHeight="1" hidden="1" outlineLevel="1">
      <c r="D139" s="169"/>
      <c r="E139" s="170" t="s">
        <v>328</v>
      </c>
      <c r="G139" s="171">
        <v>3.57</v>
      </c>
      <c r="H139" s="231"/>
      <c r="P139" s="169" t="s">
        <v>114</v>
      </c>
      <c r="Q139" s="169" t="s">
        <v>114</v>
      </c>
      <c r="R139" s="169" t="s">
        <v>116</v>
      </c>
      <c r="S139" s="169" t="s">
        <v>106</v>
      </c>
    </row>
    <row r="140" spans="4:19" s="14" customFormat="1" ht="15.75" customHeight="1" hidden="1" outlineLevel="1">
      <c r="D140" s="169"/>
      <c r="E140" s="170" t="s">
        <v>329</v>
      </c>
      <c r="G140" s="171">
        <v>3.57</v>
      </c>
      <c r="H140" s="231"/>
      <c r="P140" s="169" t="s">
        <v>114</v>
      </c>
      <c r="Q140" s="169" t="s">
        <v>114</v>
      </c>
      <c r="R140" s="169" t="s">
        <v>116</v>
      </c>
      <c r="S140" s="169" t="s">
        <v>106</v>
      </c>
    </row>
    <row r="141" spans="4:19" s="14" customFormat="1" ht="15.75" customHeight="1" hidden="1" outlineLevel="1">
      <c r="D141" s="169"/>
      <c r="E141" s="170" t="s">
        <v>330</v>
      </c>
      <c r="G141" s="171">
        <v>3.57</v>
      </c>
      <c r="H141" s="231"/>
      <c r="P141" s="169" t="s">
        <v>114</v>
      </c>
      <c r="Q141" s="169" t="s">
        <v>114</v>
      </c>
      <c r="R141" s="169" t="s">
        <v>116</v>
      </c>
      <c r="S141" s="169" t="s">
        <v>106</v>
      </c>
    </row>
    <row r="142" spans="2:16" s="130" customFormat="1" ht="12.75" customHeight="1">
      <c r="B142" s="139" t="s">
        <v>63</v>
      </c>
      <c r="D142" s="140" t="s">
        <v>331</v>
      </c>
      <c r="E142" s="140" t="s">
        <v>332</v>
      </c>
      <c r="H142" s="229"/>
      <c r="I142" s="141">
        <f>SUM(I143:I148)</f>
        <v>0</v>
      </c>
      <c r="K142" s="142">
        <f>SUM(K143:K148)</f>
        <v>0</v>
      </c>
      <c r="M142" s="142">
        <f>SUM(M143:M148)</f>
        <v>0</v>
      </c>
      <c r="P142" s="140" t="s">
        <v>114</v>
      </c>
    </row>
    <row r="143" spans="1:16" s="14" customFormat="1" ht="24" customHeight="1">
      <c r="A143" s="161" t="s">
        <v>333</v>
      </c>
      <c r="B143" s="161" t="s">
        <v>109</v>
      </c>
      <c r="C143" s="161" t="s">
        <v>290</v>
      </c>
      <c r="D143" s="162" t="s">
        <v>334</v>
      </c>
      <c r="E143" s="163" t="s">
        <v>335</v>
      </c>
      <c r="F143" s="161" t="s">
        <v>162</v>
      </c>
      <c r="G143" s="164">
        <v>18.711</v>
      </c>
      <c r="H143" s="230"/>
      <c r="I143" s="165">
        <f>ROUND(G143*H143,2)</f>
        <v>0</v>
      </c>
      <c r="J143" s="166">
        <v>0</v>
      </c>
      <c r="K143" s="164">
        <f>G143*J143</f>
        <v>0</v>
      </c>
      <c r="L143" s="166">
        <v>0</v>
      </c>
      <c r="M143" s="164">
        <f>G143*L143</f>
        <v>0</v>
      </c>
      <c r="N143" s="167">
        <v>15</v>
      </c>
      <c r="O143" s="168">
        <v>4</v>
      </c>
      <c r="P143" s="14" t="s">
        <v>122</v>
      </c>
    </row>
    <row r="144" spans="1:16" s="14" customFormat="1" ht="13.5" customHeight="1">
      <c r="A144" s="161" t="s">
        <v>336</v>
      </c>
      <c r="B144" s="161" t="s">
        <v>109</v>
      </c>
      <c r="C144" s="161" t="s">
        <v>290</v>
      </c>
      <c r="D144" s="162" t="s">
        <v>337</v>
      </c>
      <c r="E144" s="163" t="s">
        <v>338</v>
      </c>
      <c r="F144" s="161" t="s">
        <v>162</v>
      </c>
      <c r="G144" s="164">
        <f>G145</f>
        <v>168.399</v>
      </c>
      <c r="H144" s="230"/>
      <c r="I144" s="165">
        <f>ROUND(G144*H144,2)</f>
        <v>0</v>
      </c>
      <c r="J144" s="166">
        <v>0</v>
      </c>
      <c r="K144" s="164">
        <f>G144*J144</f>
        <v>0</v>
      </c>
      <c r="L144" s="166">
        <v>0</v>
      </c>
      <c r="M144" s="164">
        <f>G144*L144</f>
        <v>0</v>
      </c>
      <c r="N144" s="167">
        <v>15</v>
      </c>
      <c r="O144" s="168">
        <v>4</v>
      </c>
      <c r="P144" s="14" t="s">
        <v>122</v>
      </c>
    </row>
    <row r="145" spans="4:19" s="14" customFormat="1" ht="15.75" customHeight="1" outlineLevel="1">
      <c r="D145" s="169"/>
      <c r="E145" s="170" t="s">
        <v>416</v>
      </c>
      <c r="G145" s="171">
        <f>18.711*9</f>
        <v>168.399</v>
      </c>
      <c r="H145" s="231"/>
      <c r="P145" s="169" t="s">
        <v>122</v>
      </c>
      <c r="Q145" s="169" t="s">
        <v>114</v>
      </c>
      <c r="R145" s="169" t="s">
        <v>116</v>
      </c>
      <c r="S145" s="169" t="s">
        <v>106</v>
      </c>
    </row>
    <row r="146" spans="1:16" s="14" customFormat="1" ht="24" customHeight="1">
      <c r="A146" s="161" t="s">
        <v>339</v>
      </c>
      <c r="B146" s="161" t="s">
        <v>109</v>
      </c>
      <c r="C146" s="161" t="s">
        <v>290</v>
      </c>
      <c r="D146" s="162" t="s">
        <v>340</v>
      </c>
      <c r="E146" s="163" t="s">
        <v>341</v>
      </c>
      <c r="F146" s="161" t="s">
        <v>162</v>
      </c>
      <c r="G146" s="164">
        <f>18.711-G147</f>
        <v>17.662999999999997</v>
      </c>
      <c r="H146" s="230"/>
      <c r="I146" s="165">
        <f>ROUND(G146*H146,2)</f>
        <v>0</v>
      </c>
      <c r="J146" s="166">
        <v>0</v>
      </c>
      <c r="K146" s="164">
        <f>G146*J146</f>
        <v>0</v>
      </c>
      <c r="L146" s="166">
        <v>0</v>
      </c>
      <c r="M146" s="164">
        <f>G146*L146</f>
        <v>0</v>
      </c>
      <c r="N146" s="167">
        <v>15</v>
      </c>
      <c r="O146" s="168">
        <v>4</v>
      </c>
      <c r="P146" s="14" t="s">
        <v>122</v>
      </c>
    </row>
    <row r="147" spans="1:16" s="14" customFormat="1" ht="13.5" customHeight="1" collapsed="1">
      <c r="A147" s="161" t="s">
        <v>339</v>
      </c>
      <c r="B147" s="161" t="s">
        <v>109</v>
      </c>
      <c r="C147" s="161" t="s">
        <v>290</v>
      </c>
      <c r="D147" s="188" t="s">
        <v>407</v>
      </c>
      <c r="E147" s="189" t="s">
        <v>408</v>
      </c>
      <c r="F147" s="190" t="s">
        <v>162</v>
      </c>
      <c r="G147" s="164">
        <v>1.048</v>
      </c>
      <c r="H147" s="230"/>
      <c r="I147" s="165">
        <f>ROUND(G147*H147,2)</f>
        <v>0</v>
      </c>
      <c r="J147" s="166">
        <v>0</v>
      </c>
      <c r="K147" s="164">
        <f>G147*J147</f>
        <v>0</v>
      </c>
      <c r="L147" s="166">
        <v>0</v>
      </c>
      <c r="M147" s="164">
        <f>G147*L147</f>
        <v>0</v>
      </c>
      <c r="N147" s="167">
        <v>15</v>
      </c>
      <c r="O147" s="168">
        <v>4</v>
      </c>
      <c r="P147" s="14" t="s">
        <v>122</v>
      </c>
    </row>
    <row r="148" spans="1:16" s="14" customFormat="1" ht="13.5" customHeight="1">
      <c r="A148" s="161" t="s">
        <v>342</v>
      </c>
      <c r="B148" s="161" t="s">
        <v>109</v>
      </c>
      <c r="C148" s="161" t="s">
        <v>148</v>
      </c>
      <c r="D148" s="162" t="s">
        <v>343</v>
      </c>
      <c r="E148" s="163" t="s">
        <v>344</v>
      </c>
      <c r="F148" s="161" t="s">
        <v>162</v>
      </c>
      <c r="G148" s="164">
        <v>23.695</v>
      </c>
      <c r="H148" s="230"/>
      <c r="I148" s="165">
        <f>ROUND(G148*H148,2)</f>
        <v>0</v>
      </c>
      <c r="J148" s="166">
        <v>0</v>
      </c>
      <c r="K148" s="164">
        <f>G148*J148</f>
        <v>0</v>
      </c>
      <c r="L148" s="166">
        <v>0</v>
      </c>
      <c r="M148" s="164">
        <f>G148*L148</f>
        <v>0</v>
      </c>
      <c r="N148" s="167">
        <v>15</v>
      </c>
      <c r="O148" s="168">
        <v>4</v>
      </c>
      <c r="P148" s="14" t="s">
        <v>122</v>
      </c>
    </row>
    <row r="149" spans="2:16" s="130" customFormat="1" ht="12.75" customHeight="1">
      <c r="B149" s="131" t="s">
        <v>63</v>
      </c>
      <c r="D149" s="132" t="s">
        <v>50</v>
      </c>
      <c r="E149" s="132" t="s">
        <v>345</v>
      </c>
      <c r="H149" s="229"/>
      <c r="I149" s="133">
        <f>I150+I154+I163+I169+I172+I177+I160+I181</f>
        <v>0</v>
      </c>
      <c r="K149" s="134">
        <f>K150+K154+K163+K169+K172+K177</f>
        <v>0.41893014</v>
      </c>
      <c r="M149" s="134">
        <f>M150+M154+M163+M169+M172+M177</f>
        <v>0.007970000000000001</v>
      </c>
      <c r="P149" s="132" t="s">
        <v>106</v>
      </c>
    </row>
    <row r="150" spans="2:16" s="130" customFormat="1" ht="12.75" customHeight="1">
      <c r="B150" s="135" t="s">
        <v>63</v>
      </c>
      <c r="D150" s="136" t="s">
        <v>346</v>
      </c>
      <c r="E150" s="136" t="s">
        <v>347</v>
      </c>
      <c r="H150" s="229"/>
      <c r="I150" s="137">
        <f>SUM(I151:I153)</f>
        <v>0</v>
      </c>
      <c r="K150" s="138">
        <f>SUM(K151:K153)</f>
        <v>0.00386925</v>
      </c>
      <c r="M150" s="138">
        <f>SUM(M151:M153)</f>
        <v>0</v>
      </c>
      <c r="P150" s="136" t="s">
        <v>107</v>
      </c>
    </row>
    <row r="151" spans="1:16" s="14" customFormat="1" ht="13.5" customHeight="1" collapsed="1">
      <c r="A151" s="161" t="s">
        <v>348</v>
      </c>
      <c r="B151" s="161" t="s">
        <v>109</v>
      </c>
      <c r="C151" s="161" t="s">
        <v>346</v>
      </c>
      <c r="D151" s="162" t="s">
        <v>349</v>
      </c>
      <c r="E151" s="163" t="s">
        <v>350</v>
      </c>
      <c r="F151" s="161" t="s">
        <v>113</v>
      </c>
      <c r="G151" s="164">
        <v>5.025</v>
      </c>
      <c r="H151" s="230"/>
      <c r="I151" s="165">
        <f>ROUND(G151*H151,2)</f>
        <v>0</v>
      </c>
      <c r="J151" s="166">
        <v>0.00077</v>
      </c>
      <c r="K151" s="164">
        <f>G151*J151</f>
        <v>0.00386925</v>
      </c>
      <c r="L151" s="166">
        <v>0</v>
      </c>
      <c r="M151" s="164">
        <f>G151*L151</f>
        <v>0</v>
      </c>
      <c r="N151" s="167">
        <v>15</v>
      </c>
      <c r="O151" s="168">
        <v>16</v>
      </c>
      <c r="P151" s="14" t="s">
        <v>114</v>
      </c>
    </row>
    <row r="152" spans="4:19" s="14" customFormat="1" ht="15.75" customHeight="1" hidden="1" outlineLevel="1">
      <c r="D152" s="169"/>
      <c r="E152" s="170" t="s">
        <v>351</v>
      </c>
      <c r="G152" s="171">
        <v>5.025</v>
      </c>
      <c r="H152" s="231"/>
      <c r="P152" s="169" t="s">
        <v>114</v>
      </c>
      <c r="Q152" s="169" t="s">
        <v>114</v>
      </c>
      <c r="R152" s="169" t="s">
        <v>116</v>
      </c>
      <c r="S152" s="169" t="s">
        <v>106</v>
      </c>
    </row>
    <row r="153" spans="1:16" s="14" customFormat="1" ht="13.5" customHeight="1">
      <c r="A153" s="161" t="s">
        <v>352</v>
      </c>
      <c r="B153" s="161" t="s">
        <v>109</v>
      </c>
      <c r="C153" s="161" t="s">
        <v>346</v>
      </c>
      <c r="D153" s="162" t="s">
        <v>353</v>
      </c>
      <c r="E153" s="163" t="s">
        <v>354</v>
      </c>
      <c r="F153" s="161" t="s">
        <v>46</v>
      </c>
      <c r="G153" s="164">
        <f>SUBTOTAL(9,I151)/100</f>
        <v>0</v>
      </c>
      <c r="H153" s="230"/>
      <c r="I153" s="165">
        <f>ROUND(G153*H153,2)</f>
        <v>0</v>
      </c>
      <c r="J153" s="166">
        <v>0</v>
      </c>
      <c r="K153" s="164">
        <f>G153*J153</f>
        <v>0</v>
      </c>
      <c r="L153" s="166">
        <v>0</v>
      </c>
      <c r="M153" s="164">
        <f>G153*L153</f>
        <v>0</v>
      </c>
      <c r="N153" s="167">
        <v>15</v>
      </c>
      <c r="O153" s="168">
        <v>16</v>
      </c>
      <c r="P153" s="14" t="s">
        <v>114</v>
      </c>
    </row>
    <row r="154" spans="2:16" s="130" customFormat="1" ht="12.75" customHeight="1">
      <c r="B154" s="135" t="s">
        <v>63</v>
      </c>
      <c r="D154" s="136" t="s">
        <v>355</v>
      </c>
      <c r="E154" s="136" t="s">
        <v>356</v>
      </c>
      <c r="H154" s="229"/>
      <c r="I154" s="137">
        <f>SUM(I155:I159)</f>
        <v>0</v>
      </c>
      <c r="K154" s="138">
        <f>SUM(K155:K159)</f>
        <v>0.07495791</v>
      </c>
      <c r="M154" s="138">
        <f>SUM(M155:M159)</f>
        <v>0</v>
      </c>
      <c r="P154" s="136" t="s">
        <v>107</v>
      </c>
    </row>
    <row r="155" spans="1:16" s="14" customFormat="1" ht="24" customHeight="1" collapsed="1">
      <c r="A155" s="161" t="s">
        <v>357</v>
      </c>
      <c r="B155" s="161" t="s">
        <v>109</v>
      </c>
      <c r="C155" s="161" t="s">
        <v>355</v>
      </c>
      <c r="D155" s="162" t="s">
        <v>358</v>
      </c>
      <c r="E155" s="163" t="s">
        <v>359</v>
      </c>
      <c r="F155" s="161" t="s">
        <v>113</v>
      </c>
      <c r="G155" s="164">
        <v>5.025</v>
      </c>
      <c r="H155" s="230"/>
      <c r="I155" s="165">
        <f>ROUND(G155*H155,2)</f>
        <v>0</v>
      </c>
      <c r="J155" s="166">
        <v>0.01438</v>
      </c>
      <c r="K155" s="164">
        <f>G155*J155</f>
        <v>0.0722595</v>
      </c>
      <c r="L155" s="166">
        <v>0</v>
      </c>
      <c r="M155" s="164">
        <f>G155*L155</f>
        <v>0</v>
      </c>
      <c r="N155" s="167">
        <v>15</v>
      </c>
      <c r="O155" s="168">
        <v>16</v>
      </c>
      <c r="P155" s="14" t="s">
        <v>114</v>
      </c>
    </row>
    <row r="156" spans="4:19" s="14" customFormat="1" ht="15.75" customHeight="1" hidden="1" outlineLevel="1">
      <c r="D156" s="169"/>
      <c r="E156" s="170" t="s">
        <v>351</v>
      </c>
      <c r="G156" s="171">
        <v>5.025</v>
      </c>
      <c r="H156" s="231"/>
      <c r="P156" s="169" t="s">
        <v>114</v>
      </c>
      <c r="Q156" s="169" t="s">
        <v>114</v>
      </c>
      <c r="R156" s="169" t="s">
        <v>116</v>
      </c>
      <c r="S156" s="169" t="s">
        <v>106</v>
      </c>
    </row>
    <row r="157" spans="1:16" s="14" customFormat="1" ht="13.5" customHeight="1" collapsed="1">
      <c r="A157" s="161" t="s">
        <v>360</v>
      </c>
      <c r="B157" s="161" t="s">
        <v>109</v>
      </c>
      <c r="C157" s="161" t="s">
        <v>355</v>
      </c>
      <c r="D157" s="162" t="s">
        <v>361</v>
      </c>
      <c r="E157" s="163" t="s">
        <v>362</v>
      </c>
      <c r="F157" s="161" t="s">
        <v>120</v>
      </c>
      <c r="G157" s="164">
        <v>0.111</v>
      </c>
      <c r="H157" s="230"/>
      <c r="I157" s="165">
        <f>ROUND(G157*H157,2)</f>
        <v>0</v>
      </c>
      <c r="J157" s="166">
        <v>0.02431</v>
      </c>
      <c r="K157" s="164">
        <f>G157*J157</f>
        <v>0.00269841</v>
      </c>
      <c r="L157" s="166">
        <v>0</v>
      </c>
      <c r="M157" s="164">
        <f>G157*L157</f>
        <v>0</v>
      </c>
      <c r="N157" s="167">
        <v>15</v>
      </c>
      <c r="O157" s="168">
        <v>16</v>
      </c>
      <c r="P157" s="14" t="s">
        <v>114</v>
      </c>
    </row>
    <row r="158" spans="4:19" s="14" customFormat="1" ht="15.75" customHeight="1" hidden="1" outlineLevel="1">
      <c r="D158" s="169"/>
      <c r="E158" s="170" t="s">
        <v>363</v>
      </c>
      <c r="G158" s="171">
        <v>0.111</v>
      </c>
      <c r="H158" s="231"/>
      <c r="P158" s="169" t="s">
        <v>114</v>
      </c>
      <c r="Q158" s="169" t="s">
        <v>114</v>
      </c>
      <c r="R158" s="169" t="s">
        <v>116</v>
      </c>
      <c r="S158" s="169" t="s">
        <v>106</v>
      </c>
    </row>
    <row r="159" spans="1:16" s="14" customFormat="1" ht="13.5" customHeight="1">
      <c r="A159" s="161" t="s">
        <v>364</v>
      </c>
      <c r="B159" s="161" t="s">
        <v>109</v>
      </c>
      <c r="C159" s="161" t="s">
        <v>355</v>
      </c>
      <c r="D159" s="162" t="s">
        <v>365</v>
      </c>
      <c r="E159" s="163" t="s">
        <v>366</v>
      </c>
      <c r="F159" s="161" t="s">
        <v>46</v>
      </c>
      <c r="G159" s="164">
        <f>SUBTOTAL(9,I155:I157)/100</f>
        <v>0</v>
      </c>
      <c r="H159" s="230"/>
      <c r="I159" s="165">
        <f>ROUND(G159*H159,2)</f>
        <v>0</v>
      </c>
      <c r="J159" s="166">
        <v>0</v>
      </c>
      <c r="K159" s="164">
        <f>G159*J159</f>
        <v>0</v>
      </c>
      <c r="L159" s="166">
        <v>0</v>
      </c>
      <c r="M159" s="164">
        <f>G159*L159</f>
        <v>0</v>
      </c>
      <c r="N159" s="167">
        <v>15</v>
      </c>
      <c r="O159" s="168">
        <v>16</v>
      </c>
      <c r="P159" s="14" t="s">
        <v>114</v>
      </c>
    </row>
    <row r="160" spans="2:16" s="130" customFormat="1" ht="12.75" customHeight="1">
      <c r="B160" s="135" t="s">
        <v>63</v>
      </c>
      <c r="D160" s="136" t="s">
        <v>560</v>
      </c>
      <c r="E160" s="136" t="s">
        <v>561</v>
      </c>
      <c r="H160" s="229"/>
      <c r="I160" s="137">
        <f>SUM(I161:I162)</f>
        <v>0</v>
      </c>
      <c r="K160" s="138">
        <f>SUM(K161:K162)</f>
        <v>0</v>
      </c>
      <c r="M160" s="138">
        <f>SUM(M161:M162)</f>
        <v>0</v>
      </c>
      <c r="P160" s="136" t="s">
        <v>107</v>
      </c>
    </row>
    <row r="161" spans="1:16" s="14" customFormat="1" ht="13.5" customHeight="1">
      <c r="A161" s="161">
        <v>58</v>
      </c>
      <c r="B161" s="161" t="s">
        <v>109</v>
      </c>
      <c r="C161" s="161" t="s">
        <v>560</v>
      </c>
      <c r="D161" s="162" t="s">
        <v>562</v>
      </c>
      <c r="E161" s="163" t="s">
        <v>563</v>
      </c>
      <c r="F161" s="161" t="s">
        <v>281</v>
      </c>
      <c r="G161" s="164">
        <v>1</v>
      </c>
      <c r="H161" s="232"/>
      <c r="I161" s="165">
        <f>ROUND(G161*H161,2)</f>
        <v>0</v>
      </c>
      <c r="J161" s="166">
        <v>0</v>
      </c>
      <c r="K161" s="164">
        <f>G161*J161</f>
        <v>0</v>
      </c>
      <c r="L161" s="166">
        <v>0</v>
      </c>
      <c r="M161" s="164">
        <f>G161*L161</f>
        <v>0</v>
      </c>
      <c r="N161" s="167">
        <v>15</v>
      </c>
      <c r="O161" s="168">
        <v>16</v>
      </c>
      <c r="P161" s="14" t="s">
        <v>114</v>
      </c>
    </row>
    <row r="162" spans="1:16" s="14" customFormat="1" ht="13.5" customHeight="1">
      <c r="A162" s="161">
        <v>59</v>
      </c>
      <c r="B162" s="161" t="s">
        <v>109</v>
      </c>
      <c r="C162" s="161" t="s">
        <v>131</v>
      </c>
      <c r="D162" s="162" t="s">
        <v>564</v>
      </c>
      <c r="E162" s="163" t="s">
        <v>565</v>
      </c>
      <c r="F162" s="161" t="s">
        <v>281</v>
      </c>
      <c r="G162" s="164">
        <v>1</v>
      </c>
      <c r="H162" s="232"/>
      <c r="I162" s="165">
        <f>ROUND(G162*H162,2)</f>
        <v>0</v>
      </c>
      <c r="J162" s="166">
        <v>0</v>
      </c>
      <c r="K162" s="164">
        <f>G162*J162</f>
        <v>0</v>
      </c>
      <c r="L162" s="166">
        <v>0</v>
      </c>
      <c r="M162" s="164">
        <f>G162*L162</f>
        <v>0</v>
      </c>
      <c r="N162" s="167">
        <v>15</v>
      </c>
      <c r="O162" s="168">
        <v>16</v>
      </c>
      <c r="P162" s="14" t="s">
        <v>114</v>
      </c>
    </row>
    <row r="163" spans="2:16" s="130" customFormat="1" ht="12.75" customHeight="1">
      <c r="B163" s="135" t="s">
        <v>63</v>
      </c>
      <c r="D163" s="136" t="s">
        <v>367</v>
      </c>
      <c r="E163" s="136" t="s">
        <v>368</v>
      </c>
      <c r="H163" s="229"/>
      <c r="I163" s="137">
        <f>SUM(I164:I168)</f>
        <v>0</v>
      </c>
      <c r="K163" s="138">
        <f>SUM(K164:K168)</f>
        <v>0.03904425</v>
      </c>
      <c r="M163" s="138">
        <f>SUM(M164:M168)</f>
        <v>0.0029700000000000004</v>
      </c>
      <c r="P163" s="136" t="s">
        <v>107</v>
      </c>
    </row>
    <row r="164" spans="1:16" s="14" customFormat="1" ht="24" customHeight="1" collapsed="1">
      <c r="A164" s="214">
        <v>60</v>
      </c>
      <c r="B164" s="161" t="s">
        <v>109</v>
      </c>
      <c r="C164" s="161" t="s">
        <v>367</v>
      </c>
      <c r="D164" s="162" t="s">
        <v>566</v>
      </c>
      <c r="E164" s="163" t="s">
        <v>567</v>
      </c>
      <c r="F164" s="161" t="s">
        <v>113</v>
      </c>
      <c r="G164" s="164">
        <v>5.025</v>
      </c>
      <c r="H164" s="230"/>
      <c r="I164" s="165">
        <f>ROUND(G164*H164,2)</f>
        <v>0</v>
      </c>
      <c r="J164" s="166">
        <v>0.00777</v>
      </c>
      <c r="K164" s="164">
        <f>G164*J164</f>
        <v>0.03904425</v>
      </c>
      <c r="L164" s="166">
        <v>0</v>
      </c>
      <c r="M164" s="164">
        <f>G164*L164</f>
        <v>0</v>
      </c>
      <c r="N164" s="167">
        <v>15</v>
      </c>
      <c r="O164" s="168">
        <v>16</v>
      </c>
      <c r="P164" s="14" t="s">
        <v>114</v>
      </c>
    </row>
    <row r="165" spans="4:19" s="14" customFormat="1" ht="15.75" customHeight="1" hidden="1" outlineLevel="1">
      <c r="D165" s="169"/>
      <c r="E165" s="170" t="s">
        <v>351</v>
      </c>
      <c r="G165" s="171">
        <v>5.025</v>
      </c>
      <c r="H165" s="231"/>
      <c r="P165" s="169" t="s">
        <v>114</v>
      </c>
      <c r="Q165" s="169" t="s">
        <v>114</v>
      </c>
      <c r="R165" s="169" t="s">
        <v>116</v>
      </c>
      <c r="S165" s="169" t="s">
        <v>106</v>
      </c>
    </row>
    <row r="166" spans="1:16" s="14" customFormat="1" ht="13.5" customHeight="1">
      <c r="A166" s="161">
        <v>61</v>
      </c>
      <c r="B166" s="161" t="s">
        <v>109</v>
      </c>
      <c r="C166" s="161" t="s">
        <v>367</v>
      </c>
      <c r="D166" s="162" t="s">
        <v>369</v>
      </c>
      <c r="E166" s="163" t="s">
        <v>370</v>
      </c>
      <c r="F166" s="161" t="s">
        <v>327</v>
      </c>
      <c r="G166" s="164">
        <v>1.2</v>
      </c>
      <c r="H166" s="230"/>
      <c r="I166" s="165">
        <f>ROUND(G166*H166,2)</f>
        <v>0</v>
      </c>
      <c r="J166" s="166">
        <v>0</v>
      </c>
      <c r="K166" s="164">
        <f>G166*J166</f>
        <v>0</v>
      </c>
      <c r="L166" s="166">
        <v>0.00135</v>
      </c>
      <c r="M166" s="164">
        <f>G166*L166</f>
        <v>0.0016200000000000001</v>
      </c>
      <c r="N166" s="167">
        <v>15</v>
      </c>
      <c r="O166" s="168">
        <v>16</v>
      </c>
      <c r="P166" s="14" t="s">
        <v>114</v>
      </c>
    </row>
    <row r="167" spans="1:16" s="14" customFormat="1" ht="13.5" customHeight="1">
      <c r="A167" s="161">
        <v>62</v>
      </c>
      <c r="B167" s="161" t="s">
        <v>109</v>
      </c>
      <c r="C167" s="161" t="s">
        <v>367</v>
      </c>
      <c r="D167" s="162" t="s">
        <v>568</v>
      </c>
      <c r="E167" s="163" t="s">
        <v>569</v>
      </c>
      <c r="F167" s="161" t="s">
        <v>281</v>
      </c>
      <c r="G167" s="164">
        <v>1</v>
      </c>
      <c r="H167" s="230"/>
      <c r="I167" s="165">
        <f>ROUND(G167*H167,2)</f>
        <v>0</v>
      </c>
      <c r="J167" s="166">
        <v>0</v>
      </c>
      <c r="K167" s="164">
        <f>G167*J167</f>
        <v>0</v>
      </c>
      <c r="L167" s="166">
        <v>0.00135</v>
      </c>
      <c r="M167" s="164">
        <f>G167*L167</f>
        <v>0.00135</v>
      </c>
      <c r="N167" s="167">
        <v>15</v>
      </c>
      <c r="O167" s="168">
        <v>16</v>
      </c>
      <c r="P167" s="14" t="s">
        <v>114</v>
      </c>
    </row>
    <row r="168" spans="1:16" s="14" customFormat="1" ht="13.5" customHeight="1">
      <c r="A168" s="161">
        <v>63</v>
      </c>
      <c r="B168" s="161" t="s">
        <v>109</v>
      </c>
      <c r="C168" s="161" t="s">
        <v>367</v>
      </c>
      <c r="D168" s="162" t="s">
        <v>371</v>
      </c>
      <c r="E168" s="163" t="s">
        <v>372</v>
      </c>
      <c r="F168" s="161" t="s">
        <v>46</v>
      </c>
      <c r="G168" s="164">
        <f>SUBTOTAL(9,I164:M167)/100</f>
        <v>0.0005248424999999999</v>
      </c>
      <c r="H168" s="230"/>
      <c r="I168" s="165">
        <f>ROUND(G168*H168,2)</f>
        <v>0</v>
      </c>
      <c r="J168" s="166">
        <v>0</v>
      </c>
      <c r="K168" s="164">
        <f>G168*J168</f>
        <v>0</v>
      </c>
      <c r="L168" s="166">
        <v>0</v>
      </c>
      <c r="M168" s="164">
        <f>G168*L168</f>
        <v>0</v>
      </c>
      <c r="N168" s="167">
        <v>15</v>
      </c>
      <c r="O168" s="168">
        <v>16</v>
      </c>
      <c r="P168" s="14" t="s">
        <v>114</v>
      </c>
    </row>
    <row r="169" spans="2:16" s="130" customFormat="1" ht="12.75" customHeight="1">
      <c r="B169" s="135" t="s">
        <v>63</v>
      </c>
      <c r="D169" s="136" t="s">
        <v>373</v>
      </c>
      <c r="E169" s="136" t="s">
        <v>374</v>
      </c>
      <c r="H169" s="229"/>
      <c r="I169" s="137">
        <f>SUM(I170:I171)</f>
        <v>0</v>
      </c>
      <c r="K169" s="138">
        <f>SUM(K170:K171)</f>
        <v>0</v>
      </c>
      <c r="M169" s="138">
        <f>SUM(M170:M171)</f>
        <v>0.005</v>
      </c>
      <c r="P169" s="136" t="s">
        <v>107</v>
      </c>
    </row>
    <row r="170" spans="1:16" s="14" customFormat="1" ht="24" customHeight="1">
      <c r="A170" s="161">
        <v>64</v>
      </c>
      <c r="B170" s="161" t="s">
        <v>109</v>
      </c>
      <c r="C170" s="161" t="s">
        <v>373</v>
      </c>
      <c r="D170" s="162" t="s">
        <v>375</v>
      </c>
      <c r="E170" s="163" t="s">
        <v>376</v>
      </c>
      <c r="F170" s="161" t="s">
        <v>265</v>
      </c>
      <c r="G170" s="164">
        <v>1</v>
      </c>
      <c r="H170" s="230"/>
      <c r="I170" s="165">
        <f>ROUND(G170*H170,2)</f>
        <v>0</v>
      </c>
      <c r="J170" s="166">
        <v>0</v>
      </c>
      <c r="K170" s="164">
        <f>G170*J170</f>
        <v>0</v>
      </c>
      <c r="L170" s="166">
        <v>0.005</v>
      </c>
      <c r="M170" s="164">
        <f>G170*L170</f>
        <v>0.005</v>
      </c>
      <c r="N170" s="167">
        <v>15</v>
      </c>
      <c r="O170" s="168">
        <v>16</v>
      </c>
      <c r="P170" s="14" t="s">
        <v>114</v>
      </c>
    </row>
    <row r="171" spans="1:16" s="14" customFormat="1" ht="13.5" customHeight="1">
      <c r="A171" s="161">
        <v>65</v>
      </c>
      <c r="B171" s="161" t="s">
        <v>109</v>
      </c>
      <c r="C171" s="161" t="s">
        <v>373</v>
      </c>
      <c r="D171" s="162" t="s">
        <v>377</v>
      </c>
      <c r="E171" s="163" t="s">
        <v>378</v>
      </c>
      <c r="F171" s="161" t="s">
        <v>46</v>
      </c>
      <c r="G171" s="164">
        <f>SUBTOTAL(9,I170)/100</f>
        <v>0</v>
      </c>
      <c r="H171" s="230"/>
      <c r="I171" s="165">
        <f>ROUND(G171*H171,2)</f>
        <v>0</v>
      </c>
      <c r="J171" s="166">
        <v>0</v>
      </c>
      <c r="K171" s="164">
        <f>G171*J171</f>
        <v>0</v>
      </c>
      <c r="L171" s="166">
        <v>0</v>
      </c>
      <c r="M171" s="164">
        <f>G171*L171</f>
        <v>0</v>
      </c>
      <c r="N171" s="167">
        <v>15</v>
      </c>
      <c r="O171" s="168">
        <v>16</v>
      </c>
      <c r="P171" s="14" t="s">
        <v>114</v>
      </c>
    </row>
    <row r="172" spans="2:16" s="130" customFormat="1" ht="12.75" customHeight="1">
      <c r="B172" s="135" t="s">
        <v>63</v>
      </c>
      <c r="D172" s="136" t="s">
        <v>379</v>
      </c>
      <c r="E172" s="136" t="s">
        <v>380</v>
      </c>
      <c r="H172" s="229"/>
      <c r="I172" s="137">
        <f>SUM(I173:I176)</f>
        <v>0</v>
      </c>
      <c r="K172" s="138">
        <f>SUM(K173:K176)</f>
        <v>0.2968848</v>
      </c>
      <c r="M172" s="138">
        <f>SUM(M173:M176)</f>
        <v>0</v>
      </c>
      <c r="P172" s="136" t="s">
        <v>107</v>
      </c>
    </row>
    <row r="173" spans="1:16" s="14" customFormat="1" ht="24" customHeight="1" collapsed="1">
      <c r="A173" s="161">
        <v>66</v>
      </c>
      <c r="B173" s="161" t="s">
        <v>109</v>
      </c>
      <c r="C173" s="161" t="s">
        <v>379</v>
      </c>
      <c r="D173" s="162" t="s">
        <v>381</v>
      </c>
      <c r="E173" s="163" t="s">
        <v>382</v>
      </c>
      <c r="F173" s="161" t="s">
        <v>113</v>
      </c>
      <c r="G173" s="164">
        <v>12.72</v>
      </c>
      <c r="H173" s="230"/>
      <c r="I173" s="165">
        <f>ROUND(G173*H173,2)</f>
        <v>0</v>
      </c>
      <c r="J173" s="166">
        <v>0.00222</v>
      </c>
      <c r="K173" s="164">
        <f>G173*J173</f>
        <v>0.028238400000000004</v>
      </c>
      <c r="L173" s="166">
        <v>0</v>
      </c>
      <c r="M173" s="164">
        <f>G173*L173</f>
        <v>0</v>
      </c>
      <c r="N173" s="167">
        <v>15</v>
      </c>
      <c r="O173" s="168">
        <v>16</v>
      </c>
      <c r="P173" s="14" t="s">
        <v>114</v>
      </c>
    </row>
    <row r="174" spans="4:19" s="14" customFormat="1" ht="15.75" customHeight="1" hidden="1" outlineLevel="1">
      <c r="D174" s="169" t="s">
        <v>383</v>
      </c>
      <c r="E174" s="170" t="s">
        <v>384</v>
      </c>
      <c r="G174" s="171">
        <v>12.72</v>
      </c>
      <c r="H174" s="231"/>
      <c r="P174" s="169" t="s">
        <v>114</v>
      </c>
      <c r="Q174" s="169" t="s">
        <v>114</v>
      </c>
      <c r="R174" s="169" t="s">
        <v>116</v>
      </c>
      <c r="S174" s="169" t="s">
        <v>106</v>
      </c>
    </row>
    <row r="175" spans="1:16" s="14" customFormat="1" ht="13.5" customHeight="1">
      <c r="A175" s="175">
        <v>67</v>
      </c>
      <c r="B175" s="175" t="s">
        <v>385</v>
      </c>
      <c r="C175" s="175" t="s">
        <v>386</v>
      </c>
      <c r="D175" s="176" t="s">
        <v>387</v>
      </c>
      <c r="E175" s="177" t="s">
        <v>388</v>
      </c>
      <c r="F175" s="175" t="s">
        <v>113</v>
      </c>
      <c r="G175" s="178">
        <v>13.992</v>
      </c>
      <c r="H175" s="233"/>
      <c r="I175" s="179">
        <f>ROUND(G175*H175,2)</f>
        <v>0</v>
      </c>
      <c r="J175" s="180">
        <v>0.0192</v>
      </c>
      <c r="K175" s="178">
        <f>G175*J175</f>
        <v>0.2686464</v>
      </c>
      <c r="L175" s="180">
        <v>0</v>
      </c>
      <c r="M175" s="178">
        <f>G175*L175</f>
        <v>0</v>
      </c>
      <c r="N175" s="181">
        <v>15</v>
      </c>
      <c r="O175" s="182">
        <v>32</v>
      </c>
      <c r="P175" s="183" t="s">
        <v>114</v>
      </c>
    </row>
    <row r="176" spans="1:16" s="14" customFormat="1" ht="13.5" customHeight="1">
      <c r="A176" s="161">
        <v>68</v>
      </c>
      <c r="B176" s="161" t="s">
        <v>109</v>
      </c>
      <c r="C176" s="161" t="s">
        <v>379</v>
      </c>
      <c r="D176" s="162" t="s">
        <v>389</v>
      </c>
      <c r="E176" s="163" t="s">
        <v>390</v>
      </c>
      <c r="F176" s="161" t="s">
        <v>113</v>
      </c>
      <c r="G176" s="164">
        <v>12.72</v>
      </c>
      <c r="H176" s="230"/>
      <c r="I176" s="165">
        <f>ROUND(G176*H176,2)</f>
        <v>0</v>
      </c>
      <c r="J176" s="166">
        <v>0</v>
      </c>
      <c r="K176" s="164">
        <f>G176*J176</f>
        <v>0</v>
      </c>
      <c r="L176" s="166">
        <v>0</v>
      </c>
      <c r="M176" s="164">
        <f>G176*L176</f>
        <v>0</v>
      </c>
      <c r="N176" s="167">
        <v>15</v>
      </c>
      <c r="O176" s="168">
        <v>16</v>
      </c>
      <c r="P176" s="14" t="s">
        <v>114</v>
      </c>
    </row>
    <row r="177" spans="2:16" s="130" customFormat="1" ht="12.75" customHeight="1">
      <c r="B177" s="135" t="s">
        <v>63</v>
      </c>
      <c r="D177" s="136" t="s">
        <v>391</v>
      </c>
      <c r="E177" s="136" t="s">
        <v>392</v>
      </c>
      <c r="H177" s="229"/>
      <c r="I177" s="137">
        <f>SUM(I178:I180)</f>
        <v>0</v>
      </c>
      <c r="K177" s="138">
        <f>SUM(K178:K180)</f>
        <v>0.004173929999999999</v>
      </c>
      <c r="M177" s="138">
        <f>SUM(M178:M180)</f>
        <v>0</v>
      </c>
      <c r="P177" s="136" t="s">
        <v>107</v>
      </c>
    </row>
    <row r="178" spans="1:16" s="14" customFormat="1" ht="13.5" customHeight="1" collapsed="1">
      <c r="A178" s="161">
        <v>69</v>
      </c>
      <c r="B178" s="161" t="s">
        <v>109</v>
      </c>
      <c r="C178" s="161" t="s">
        <v>391</v>
      </c>
      <c r="D178" s="162" t="s">
        <v>393</v>
      </c>
      <c r="E178" s="163" t="s">
        <v>394</v>
      </c>
      <c r="F178" s="161" t="s">
        <v>113</v>
      </c>
      <c r="G178" s="164">
        <v>5.153</v>
      </c>
      <c r="H178" s="230"/>
      <c r="I178" s="165">
        <f>ROUND(G178*H178,2)</f>
        <v>0</v>
      </c>
      <c r="J178" s="166">
        <v>0.00081</v>
      </c>
      <c r="K178" s="164">
        <f>G178*J178</f>
        <v>0.004173929999999999</v>
      </c>
      <c r="L178" s="166">
        <v>0</v>
      </c>
      <c r="M178" s="164">
        <f>G178*L178</f>
        <v>0</v>
      </c>
      <c r="N178" s="167">
        <v>15</v>
      </c>
      <c r="O178" s="168">
        <v>16</v>
      </c>
      <c r="P178" s="14" t="s">
        <v>114</v>
      </c>
    </row>
    <row r="179" spans="4:19" s="14" customFormat="1" ht="15.75" customHeight="1" hidden="1" outlineLevel="1">
      <c r="D179" s="169"/>
      <c r="E179" s="170" t="s">
        <v>395</v>
      </c>
      <c r="G179" s="171">
        <v>3.053</v>
      </c>
      <c r="H179" s="231"/>
      <c r="P179" s="169" t="s">
        <v>114</v>
      </c>
      <c r="Q179" s="169" t="s">
        <v>114</v>
      </c>
      <c r="R179" s="169" t="s">
        <v>116</v>
      </c>
      <c r="S179" s="169" t="s">
        <v>106</v>
      </c>
    </row>
    <row r="180" spans="4:19" s="14" customFormat="1" ht="15.75" customHeight="1" hidden="1" outlineLevel="1">
      <c r="D180" s="169"/>
      <c r="E180" s="170" t="s">
        <v>396</v>
      </c>
      <c r="G180" s="171">
        <v>2.1</v>
      </c>
      <c r="H180" s="231"/>
      <c r="P180" s="169" t="s">
        <v>114</v>
      </c>
      <c r="Q180" s="169" t="s">
        <v>114</v>
      </c>
      <c r="R180" s="169" t="s">
        <v>116</v>
      </c>
      <c r="S180" s="169" t="s">
        <v>106</v>
      </c>
    </row>
    <row r="181" spans="2:16" s="130" customFormat="1" ht="12.75" customHeight="1">
      <c r="B181" s="135" t="s">
        <v>63</v>
      </c>
      <c r="D181" s="136">
        <v>784</v>
      </c>
      <c r="E181" s="136" t="s">
        <v>571</v>
      </c>
      <c r="H181" s="229"/>
      <c r="I181" s="137">
        <f>SUM(I182:I183)</f>
        <v>0</v>
      </c>
      <c r="K181" s="138">
        <f>SUM(K182:K183)</f>
        <v>0.11284677</v>
      </c>
      <c r="M181" s="138">
        <f>SUM(M182:M183)</f>
        <v>0</v>
      </c>
      <c r="P181" s="136" t="s">
        <v>107</v>
      </c>
    </row>
    <row r="182" spans="1:16" s="14" customFormat="1" ht="22.5" customHeight="1" collapsed="1">
      <c r="A182" s="161">
        <v>69</v>
      </c>
      <c r="B182" s="161" t="s">
        <v>109</v>
      </c>
      <c r="C182" s="161" t="s">
        <v>391</v>
      </c>
      <c r="D182" s="162" t="s">
        <v>572</v>
      </c>
      <c r="E182" s="163" t="s">
        <v>573</v>
      </c>
      <c r="F182" s="161" t="s">
        <v>113</v>
      </c>
      <c r="G182" s="164">
        <f>SUM(G183:G190)</f>
        <v>139.317</v>
      </c>
      <c r="H182" s="230"/>
      <c r="I182" s="165">
        <f>ROUND(G182*H182,2)</f>
        <v>0</v>
      </c>
      <c r="J182" s="166">
        <v>0.00081</v>
      </c>
      <c r="K182" s="164">
        <f>G182*J182</f>
        <v>0.11284677</v>
      </c>
      <c r="L182" s="166">
        <v>0</v>
      </c>
      <c r="M182" s="164">
        <f>G182*L182</f>
        <v>0</v>
      </c>
      <c r="N182" s="167">
        <v>15</v>
      </c>
      <c r="O182" s="168">
        <v>16</v>
      </c>
      <c r="P182" s="14" t="s">
        <v>114</v>
      </c>
    </row>
    <row r="183" spans="4:19" s="14" customFormat="1" ht="15.75" customHeight="1" hidden="1" outlineLevel="1">
      <c r="D183" s="169"/>
      <c r="E183" s="170" t="s">
        <v>574</v>
      </c>
      <c r="G183" s="171">
        <v>11.616</v>
      </c>
      <c r="H183" s="231"/>
      <c r="J183" s="14">
        <v>2</v>
      </c>
      <c r="P183" s="169"/>
      <c r="Q183" s="169"/>
      <c r="R183" s="169"/>
      <c r="S183" s="169"/>
    </row>
    <row r="184" spans="4:19" s="14" customFormat="1" ht="15.75" customHeight="1" hidden="1" outlineLevel="1">
      <c r="D184" s="169"/>
      <c r="E184" s="170" t="s">
        <v>575</v>
      </c>
      <c r="G184" s="171">
        <v>0</v>
      </c>
      <c r="H184" s="231"/>
      <c r="J184" s="14">
        <v>1</v>
      </c>
      <c r="P184" s="169"/>
      <c r="Q184" s="169"/>
      <c r="R184" s="169"/>
      <c r="S184" s="169"/>
    </row>
    <row r="185" spans="4:19" s="14" customFormat="1" ht="15.75" customHeight="1" hidden="1" outlineLevel="1">
      <c r="D185" s="169"/>
      <c r="E185" s="170" t="s">
        <v>576</v>
      </c>
      <c r="G185" s="171">
        <v>13.7</v>
      </c>
      <c r="H185" s="231"/>
      <c r="J185" s="14">
        <v>2</v>
      </c>
      <c r="P185" s="169"/>
      <c r="Q185" s="169"/>
      <c r="R185" s="169"/>
      <c r="S185" s="169"/>
    </row>
    <row r="186" spans="4:19" s="14" customFormat="1" ht="15.75" customHeight="1" hidden="1" outlineLevel="1">
      <c r="D186" s="169"/>
      <c r="E186" s="170" t="s">
        <v>577</v>
      </c>
      <c r="G186" s="171">
        <v>22.292</v>
      </c>
      <c r="H186" s="231"/>
      <c r="J186" s="14">
        <v>2</v>
      </c>
      <c r="P186" s="169"/>
      <c r="Q186" s="169"/>
      <c r="R186" s="169"/>
      <c r="S186" s="169"/>
    </row>
    <row r="187" spans="4:19" s="14" customFormat="1" ht="15.75" customHeight="1" hidden="1" outlineLevel="1">
      <c r="D187" s="169"/>
      <c r="E187" s="170" t="s">
        <v>578</v>
      </c>
      <c r="G187" s="171">
        <v>22.572</v>
      </c>
      <c r="H187" s="231"/>
      <c r="J187" s="14">
        <v>2</v>
      </c>
      <c r="P187" s="169"/>
      <c r="Q187" s="169"/>
      <c r="R187" s="169"/>
      <c r="S187" s="169"/>
    </row>
    <row r="188" spans="4:19" s="14" customFormat="1" ht="15.75" customHeight="1" hidden="1" outlineLevel="1">
      <c r="D188" s="169"/>
      <c r="E188" s="170" t="s">
        <v>579</v>
      </c>
      <c r="G188" s="171">
        <v>22.739</v>
      </c>
      <c r="H188" s="231"/>
      <c r="J188" s="14">
        <v>2</v>
      </c>
      <c r="P188" s="169"/>
      <c r="Q188" s="169"/>
      <c r="R188" s="169"/>
      <c r="S188" s="169"/>
    </row>
    <row r="189" spans="4:19" s="14" customFormat="1" ht="15.75" customHeight="1" hidden="1" outlineLevel="1">
      <c r="D189" s="169"/>
      <c r="E189" s="170" t="s">
        <v>580</v>
      </c>
      <c r="G189" s="171">
        <v>23.364</v>
      </c>
      <c r="H189" s="231"/>
      <c r="J189" s="14">
        <v>2</v>
      </c>
      <c r="P189" s="169"/>
      <c r="Q189" s="169"/>
      <c r="R189" s="169"/>
      <c r="S189" s="169"/>
    </row>
    <row r="190" spans="4:19" s="14" customFormat="1" ht="15.75" customHeight="1" hidden="1" outlineLevel="1">
      <c r="D190" s="169"/>
      <c r="E190" s="170" t="s">
        <v>581</v>
      </c>
      <c r="G190" s="171">
        <v>23.034</v>
      </c>
      <c r="H190" s="231"/>
      <c r="J190" s="14">
        <v>2</v>
      </c>
      <c r="P190" s="169"/>
      <c r="Q190" s="169"/>
      <c r="R190" s="169"/>
      <c r="S190" s="169"/>
    </row>
    <row r="191" spans="2:16" s="130" customFormat="1" ht="12.75" customHeight="1">
      <c r="B191" s="131" t="s">
        <v>63</v>
      </c>
      <c r="D191" s="132" t="s">
        <v>385</v>
      </c>
      <c r="E191" s="132" t="s">
        <v>397</v>
      </c>
      <c r="H191" s="229"/>
      <c r="I191" s="133">
        <f>I192</f>
        <v>0</v>
      </c>
      <c r="K191" s="134">
        <f>K192</f>
        <v>0.1618</v>
      </c>
      <c r="M191" s="134">
        <f>M192</f>
        <v>0</v>
      </c>
      <c r="P191" s="132" t="s">
        <v>106</v>
      </c>
    </row>
    <row r="192" spans="2:16" s="130" customFormat="1" ht="12.75" customHeight="1">
      <c r="B192" s="135" t="s">
        <v>63</v>
      </c>
      <c r="D192" s="136" t="s">
        <v>398</v>
      </c>
      <c r="E192" s="136" t="s">
        <v>399</v>
      </c>
      <c r="H192" s="229"/>
      <c r="I192" s="137">
        <f>SUM(I193:I195)</f>
        <v>0</v>
      </c>
      <c r="K192" s="138">
        <f>SUM(K193:K194)</f>
        <v>0.1618</v>
      </c>
      <c r="M192" s="138">
        <f>SUM(M193:M194)</f>
        <v>0</v>
      </c>
      <c r="P192" s="136" t="s">
        <v>107</v>
      </c>
    </row>
    <row r="193" spans="1:16" s="14" customFormat="1" ht="22.5" customHeight="1">
      <c r="A193" s="161">
        <v>70</v>
      </c>
      <c r="B193" s="161" t="s">
        <v>109</v>
      </c>
      <c r="C193" s="161" t="s">
        <v>400</v>
      </c>
      <c r="D193" s="162" t="s">
        <v>401</v>
      </c>
      <c r="E193" s="163" t="s">
        <v>582</v>
      </c>
      <c r="F193" s="161" t="s">
        <v>265</v>
      </c>
      <c r="G193" s="164">
        <v>1</v>
      </c>
      <c r="H193" s="230"/>
      <c r="I193" s="165">
        <f>ROUND(G193*H193,2)</f>
        <v>0</v>
      </c>
      <c r="J193" s="166">
        <v>0.1618</v>
      </c>
      <c r="K193" s="164">
        <f>G193*J193</f>
        <v>0.1618</v>
      </c>
      <c r="L193" s="166">
        <v>0</v>
      </c>
      <c r="M193" s="164">
        <f>G193*L193</f>
        <v>0</v>
      </c>
      <c r="N193" s="167">
        <v>15</v>
      </c>
      <c r="O193" s="168">
        <v>64</v>
      </c>
      <c r="P193" s="14" t="s">
        <v>114</v>
      </c>
    </row>
    <row r="194" spans="1:16" s="14" customFormat="1" ht="13.5" customHeight="1">
      <c r="A194" s="175">
        <v>71</v>
      </c>
      <c r="B194" s="175" t="s">
        <v>385</v>
      </c>
      <c r="C194" s="175" t="s">
        <v>386</v>
      </c>
      <c r="D194" s="176" t="s">
        <v>402</v>
      </c>
      <c r="E194" s="177" t="s">
        <v>403</v>
      </c>
      <c r="F194" s="175" t="s">
        <v>281</v>
      </c>
      <c r="G194" s="178">
        <v>1</v>
      </c>
      <c r="H194" s="233"/>
      <c r="I194" s="179">
        <f>ROUND(G194*H194,2)</f>
        <v>0</v>
      </c>
      <c r="J194" s="180">
        <v>0</v>
      </c>
      <c r="K194" s="178">
        <f>G194*J194</f>
        <v>0</v>
      </c>
      <c r="L194" s="180">
        <v>0</v>
      </c>
      <c r="M194" s="178">
        <f>G194*L194</f>
        <v>0</v>
      </c>
      <c r="N194" s="181">
        <v>15</v>
      </c>
      <c r="O194" s="182">
        <v>256</v>
      </c>
      <c r="P194" s="183" t="s">
        <v>114</v>
      </c>
    </row>
    <row r="195" spans="1:16" s="14" customFormat="1" ht="13.5" customHeight="1">
      <c r="A195" s="161">
        <v>72</v>
      </c>
      <c r="B195" s="161" t="s">
        <v>109</v>
      </c>
      <c r="C195" s="161" t="s">
        <v>400</v>
      </c>
      <c r="D195" s="162" t="s">
        <v>401</v>
      </c>
      <c r="E195" s="163" t="s">
        <v>570</v>
      </c>
      <c r="F195" s="161" t="s">
        <v>281</v>
      </c>
      <c r="G195" s="164">
        <v>1</v>
      </c>
      <c r="H195" s="230"/>
      <c r="I195" s="165">
        <f>ROUND(G195*H195,2)</f>
        <v>0</v>
      </c>
      <c r="J195" s="166">
        <v>0.1618</v>
      </c>
      <c r="K195" s="164">
        <f>G195*J195</f>
        <v>0.1618</v>
      </c>
      <c r="L195" s="166">
        <v>0</v>
      </c>
      <c r="M195" s="164">
        <f>G195*L195</f>
        <v>0</v>
      </c>
      <c r="N195" s="167">
        <v>15</v>
      </c>
      <c r="O195" s="168">
        <v>64</v>
      </c>
      <c r="P195" s="14" t="s">
        <v>114</v>
      </c>
    </row>
    <row r="196" spans="5:13" s="143" customFormat="1" ht="12.75" customHeight="1">
      <c r="E196" s="144" t="s">
        <v>88</v>
      </c>
      <c r="H196" s="234"/>
      <c r="I196" s="145">
        <f>I14+I149+I191</f>
        <v>0</v>
      </c>
      <c r="K196" s="146">
        <f>K14+K149+K191</f>
        <v>24.275620049999997</v>
      </c>
      <c r="M196" s="146">
        <f>M14+M149+M191</f>
        <v>19.214952</v>
      </c>
    </row>
  </sheetData>
  <sheetProtection password="FF81" sheet="1"/>
  <printOptions horizontalCentered="1"/>
  <pageMargins left="0.5905511811023623" right="0.5905511811023623" top="0.7874015748031497" bottom="0.5905511811023623" header="0" footer="0"/>
  <pageSetup fitToHeight="999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>
    <row r="1" spans="1:5" s="2" customFormat="1" ht="12.75" customHeight="1">
      <c r="A1" s="2" t="s">
        <v>383</v>
      </c>
      <c r="B1" s="2" t="s">
        <v>404</v>
      </c>
      <c r="C1" s="2" t="s">
        <v>113</v>
      </c>
      <c r="D1" s="2" t="s">
        <v>405</v>
      </c>
      <c r="E1" s="2" t="s">
        <v>114</v>
      </c>
    </row>
  </sheetData>
  <sheetProtection/>
  <printOptions/>
  <pageMargins left="0.699999988079071" right="0.699999988079071" top="0.75" bottom="0.75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38"/>
  <sheetViews>
    <sheetView showGridLines="0" zoomScale="75" zoomScaleNormal="75" zoomScaleSheetLayoutView="75" zoomScalePageLayoutView="0" workbookViewId="0" topLeftCell="A1">
      <selection activeCell="I26" sqref="I26"/>
    </sheetView>
  </sheetViews>
  <sheetFormatPr defaultColWidth="9.140625" defaultRowHeight="12.75" customHeight="1"/>
  <cols>
    <col min="1" max="1" width="7.7109375" style="266" customWidth="1"/>
    <col min="2" max="2" width="56.8515625" style="266" customWidth="1"/>
    <col min="3" max="3" width="13.140625" style="267" customWidth="1"/>
    <col min="4" max="4" width="12.00390625" style="266" hidden="1" customWidth="1"/>
    <col min="5" max="5" width="11.57421875" style="266" hidden="1" customWidth="1"/>
    <col min="6" max="6" width="7.7109375" style="266" customWidth="1"/>
    <col min="7" max="7" width="12.00390625" style="266" customWidth="1"/>
    <col min="8" max="8" width="11.140625" style="201" customWidth="1"/>
    <col min="9" max="9" width="16.140625" style="201" customWidth="1"/>
    <col min="10" max="10" width="15.140625" style="268" customWidth="1"/>
    <col min="11" max="16384" width="9.140625" style="266" customWidth="1"/>
  </cols>
  <sheetData>
    <row r="1" spans="1:10" s="2" customFormat="1" ht="18" customHeight="1">
      <c r="A1" s="112" t="s">
        <v>89</v>
      </c>
      <c r="B1" s="147"/>
      <c r="C1" s="147"/>
      <c r="D1" s="147"/>
      <c r="E1" s="147"/>
      <c r="F1" s="147"/>
      <c r="G1" s="147"/>
      <c r="H1" s="269"/>
      <c r="I1" s="269"/>
      <c r="J1" s="191"/>
    </row>
    <row r="2" spans="1:10" s="2" customFormat="1" ht="11.25" customHeight="1">
      <c r="A2" s="114" t="s">
        <v>76</v>
      </c>
      <c r="B2" s="192" t="str">
        <f>'[1]Krycí list'!$E$5</f>
        <v>Podkrovní byty Dr. Zikmunda Wintra 432-8</v>
      </c>
      <c r="C2" s="115"/>
      <c r="D2" s="115"/>
      <c r="E2" s="115"/>
      <c r="F2" s="115"/>
      <c r="G2" s="115"/>
      <c r="H2" s="270"/>
      <c r="I2" s="270"/>
      <c r="J2" s="193"/>
    </row>
    <row r="3" spans="1:10" s="2" customFormat="1" ht="11.25" customHeight="1">
      <c r="A3" s="114" t="s">
        <v>77</v>
      </c>
      <c r="B3" s="115"/>
      <c r="C3" s="115" t="str">
        <f>'[2]Krycí list'!E7</f>
        <v> </v>
      </c>
      <c r="D3" s="115"/>
      <c r="E3" s="115"/>
      <c r="F3" s="115"/>
      <c r="G3" s="115"/>
      <c r="H3" s="270"/>
      <c r="I3" s="270"/>
      <c r="J3" s="193"/>
    </row>
    <row r="4" spans="1:10" s="2" customFormat="1" ht="11.25" customHeight="1">
      <c r="A4" s="114" t="s">
        <v>78</v>
      </c>
      <c r="B4" s="115"/>
      <c r="C4" s="115" t="str">
        <f>'[2]Krycí list'!E9</f>
        <v> </v>
      </c>
      <c r="D4" s="115"/>
      <c r="E4" s="115"/>
      <c r="F4" s="115"/>
      <c r="G4" s="115"/>
      <c r="H4" s="270"/>
      <c r="I4" s="270"/>
      <c r="J4" s="193"/>
    </row>
    <row r="5" spans="1:10" s="2" customFormat="1" ht="11.25" customHeight="1">
      <c r="A5" s="115" t="s">
        <v>90</v>
      </c>
      <c r="B5" s="115"/>
      <c r="C5" s="115" t="str">
        <f>'[2]Krycí list'!P5</f>
        <v> </v>
      </c>
      <c r="D5" s="115"/>
      <c r="E5" s="115"/>
      <c r="F5" s="115"/>
      <c r="G5" s="115"/>
      <c r="H5" s="270"/>
      <c r="I5" s="270"/>
      <c r="J5" s="193"/>
    </row>
    <row r="6" spans="1:10" s="2" customFormat="1" ht="6" customHeight="1">
      <c r="A6" s="115"/>
      <c r="B6" s="115"/>
      <c r="C6" s="115"/>
      <c r="D6" s="115"/>
      <c r="E6" s="115"/>
      <c r="F6" s="115"/>
      <c r="G6" s="115"/>
      <c r="H6" s="270"/>
      <c r="I6" s="270"/>
      <c r="J6" s="193"/>
    </row>
    <row r="7" spans="1:10" s="2" customFormat="1" ht="11.25" customHeight="1">
      <c r="A7" s="115" t="s">
        <v>80</v>
      </c>
      <c r="B7" s="115"/>
      <c r="C7" s="115" t="str">
        <f>'[2]Krycí list'!E26</f>
        <v> </v>
      </c>
      <c r="D7" s="115"/>
      <c r="E7" s="115"/>
      <c r="F7" s="115"/>
      <c r="G7" s="115"/>
      <c r="H7" s="270"/>
      <c r="I7" s="270"/>
      <c r="J7" s="193"/>
    </row>
    <row r="8" spans="1:10" s="2" customFormat="1" ht="11.25" customHeight="1">
      <c r="A8" s="115" t="s">
        <v>81</v>
      </c>
      <c r="B8" s="115"/>
      <c r="C8" s="115" t="str">
        <f>'[2]Krycí list'!E28</f>
        <v> </v>
      </c>
      <c r="D8" s="115"/>
      <c r="E8" s="115"/>
      <c r="F8" s="115"/>
      <c r="G8" s="115"/>
      <c r="H8" s="270"/>
      <c r="I8" s="270"/>
      <c r="J8" s="193"/>
    </row>
    <row r="9" spans="1:10" s="2" customFormat="1" ht="11.25" customHeight="1">
      <c r="A9" s="115" t="s">
        <v>82</v>
      </c>
      <c r="B9" s="184" t="str">
        <f>'[1]Krycí list'!$O$31</f>
        <v>20.1.2015</v>
      </c>
      <c r="C9" s="115"/>
      <c r="D9" s="115"/>
      <c r="E9" s="115"/>
      <c r="F9" s="115"/>
      <c r="G9" s="115"/>
      <c r="H9" s="270"/>
      <c r="I9" s="270"/>
      <c r="J9" s="193"/>
    </row>
    <row r="10" spans="1:10" s="2" customFormat="1" ht="5.25" customHeight="1">
      <c r="A10" s="147"/>
      <c r="B10" s="147"/>
      <c r="C10" s="147"/>
      <c r="D10" s="147"/>
      <c r="E10" s="147"/>
      <c r="F10" s="147"/>
      <c r="G10" s="147"/>
      <c r="H10" s="269"/>
      <c r="I10" s="269"/>
      <c r="J10" s="191"/>
    </row>
    <row r="11" spans="1:10" s="2" customFormat="1" ht="21.75" customHeight="1">
      <c r="A11" s="119" t="s">
        <v>91</v>
      </c>
      <c r="B11" s="120" t="s">
        <v>417</v>
      </c>
      <c r="C11" s="194" t="s">
        <v>418</v>
      </c>
      <c r="D11" s="194" t="s">
        <v>419</v>
      </c>
      <c r="E11" s="194" t="s">
        <v>420</v>
      </c>
      <c r="F11" s="120" t="s">
        <v>95</v>
      </c>
      <c r="G11" s="194" t="s">
        <v>421</v>
      </c>
      <c r="H11" s="271" t="s">
        <v>422</v>
      </c>
      <c r="I11" s="271" t="s">
        <v>423</v>
      </c>
      <c r="J11" s="195" t="s">
        <v>424</v>
      </c>
    </row>
    <row r="12" spans="1:10" s="2" customFormat="1" ht="11.25" customHeight="1">
      <c r="A12" s="123">
        <v>1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227">
        <v>8</v>
      </c>
      <c r="I12" s="227">
        <v>9</v>
      </c>
      <c r="J12" s="124">
        <v>10</v>
      </c>
    </row>
    <row r="14" spans="1:10" s="240" customFormat="1" ht="19.5" customHeight="1">
      <c r="A14" s="235"/>
      <c r="B14" s="236" t="s">
        <v>425</v>
      </c>
      <c r="C14" s="237"/>
      <c r="D14" s="235"/>
      <c r="E14" s="238"/>
      <c r="F14" s="235"/>
      <c r="G14" s="235"/>
      <c r="H14" s="196"/>
      <c r="I14" s="196"/>
      <c r="J14" s="239">
        <f>J15+J23+J28+J34</f>
        <v>0</v>
      </c>
    </row>
    <row r="15" spans="1:10" s="246" customFormat="1" ht="19.5" customHeight="1">
      <c r="A15" s="241">
        <v>1</v>
      </c>
      <c r="B15" s="242" t="s">
        <v>426</v>
      </c>
      <c r="C15" s="243"/>
      <c r="D15" s="244"/>
      <c r="E15" s="242"/>
      <c r="F15" s="242"/>
      <c r="G15" s="241"/>
      <c r="H15" s="197"/>
      <c r="I15" s="197" t="s">
        <v>427</v>
      </c>
      <c r="J15" s="245">
        <f>SUM(J16:J21)</f>
        <v>0</v>
      </c>
    </row>
    <row r="16" spans="1:10" s="251" customFormat="1" ht="19.5" customHeight="1">
      <c r="A16" s="247" t="s">
        <v>430</v>
      </c>
      <c r="B16" s="248" t="s">
        <v>431</v>
      </c>
      <c r="C16" s="247"/>
      <c r="D16" s="249"/>
      <c r="E16" s="249"/>
      <c r="F16" s="249" t="s">
        <v>281</v>
      </c>
      <c r="G16" s="249">
        <v>1</v>
      </c>
      <c r="H16" s="216"/>
      <c r="I16" s="216"/>
      <c r="J16" s="250">
        <f aca="true" t="shared" si="0" ref="J16:J21">G16*(H16+I16)</f>
        <v>0</v>
      </c>
    </row>
    <row r="17" spans="1:10" s="251" customFormat="1" ht="19.5" customHeight="1">
      <c r="A17" s="247" t="s">
        <v>432</v>
      </c>
      <c r="B17" s="248" t="s">
        <v>433</v>
      </c>
      <c r="C17" s="247"/>
      <c r="D17" s="249"/>
      <c r="E17" s="249"/>
      <c r="F17" s="249" t="s">
        <v>429</v>
      </c>
      <c r="G17" s="249">
        <v>1</v>
      </c>
      <c r="H17" s="216"/>
      <c r="I17" s="216"/>
      <c r="J17" s="250">
        <f t="shared" si="0"/>
        <v>0</v>
      </c>
    </row>
    <row r="18" spans="1:10" s="251" customFormat="1" ht="27" customHeight="1">
      <c r="A18" s="247" t="s">
        <v>434</v>
      </c>
      <c r="B18" s="252" t="s">
        <v>435</v>
      </c>
      <c r="C18" s="247" t="s">
        <v>436</v>
      </c>
      <c r="D18" s="249" t="s">
        <v>428</v>
      </c>
      <c r="E18" s="249"/>
      <c r="F18" s="249" t="s">
        <v>429</v>
      </c>
      <c r="G18" s="249">
        <v>1</v>
      </c>
      <c r="H18" s="216"/>
      <c r="I18" s="216"/>
      <c r="J18" s="250">
        <f t="shared" si="0"/>
        <v>0</v>
      </c>
    </row>
    <row r="19" spans="1:10" s="251" customFormat="1" ht="19.5" customHeight="1">
      <c r="A19" s="247" t="s">
        <v>437</v>
      </c>
      <c r="B19" s="248" t="s">
        <v>438</v>
      </c>
      <c r="C19" s="247"/>
      <c r="D19" s="249" t="s">
        <v>439</v>
      </c>
      <c r="E19" s="249"/>
      <c r="F19" s="249" t="s">
        <v>429</v>
      </c>
      <c r="G19" s="249">
        <v>1</v>
      </c>
      <c r="H19" s="216"/>
      <c r="I19" s="216"/>
      <c r="J19" s="250">
        <f t="shared" si="0"/>
        <v>0</v>
      </c>
    </row>
    <row r="20" spans="1:10" s="251" customFormat="1" ht="27.75" customHeight="1">
      <c r="A20" s="247" t="s">
        <v>440</v>
      </c>
      <c r="B20" s="253" t="s">
        <v>558</v>
      </c>
      <c r="C20" s="247"/>
      <c r="D20" s="249" t="s">
        <v>441</v>
      </c>
      <c r="E20" s="249" t="s">
        <v>442</v>
      </c>
      <c r="F20" s="249" t="s">
        <v>429</v>
      </c>
      <c r="G20" s="249">
        <v>2</v>
      </c>
      <c r="H20" s="216"/>
      <c r="I20" s="216"/>
      <c r="J20" s="250">
        <f t="shared" si="0"/>
        <v>0</v>
      </c>
    </row>
    <row r="21" spans="1:10" s="251" customFormat="1" ht="19.5" customHeight="1">
      <c r="A21" s="247" t="s">
        <v>443</v>
      </c>
      <c r="B21" s="248" t="s">
        <v>444</v>
      </c>
      <c r="C21" s="247"/>
      <c r="D21" s="249" t="s">
        <v>445</v>
      </c>
      <c r="E21" s="249"/>
      <c r="F21" s="249" t="s">
        <v>429</v>
      </c>
      <c r="G21" s="249">
        <v>4</v>
      </c>
      <c r="H21" s="216"/>
      <c r="I21" s="216"/>
      <c r="J21" s="250">
        <f t="shared" si="0"/>
        <v>0</v>
      </c>
    </row>
    <row r="22" spans="1:10" s="257" customFormat="1" ht="19.5" customHeight="1">
      <c r="A22" s="254"/>
      <c r="B22" s="248"/>
      <c r="C22" s="255"/>
      <c r="D22" s="254"/>
      <c r="E22" s="254"/>
      <c r="F22" s="254"/>
      <c r="G22" s="256"/>
      <c r="H22" s="199"/>
      <c r="I22" s="199"/>
      <c r="J22" s="250"/>
    </row>
    <row r="23" spans="1:10" s="246" customFormat="1" ht="19.5" customHeight="1">
      <c r="A23" s="241">
        <v>4</v>
      </c>
      <c r="B23" s="258" t="s">
        <v>469</v>
      </c>
      <c r="C23" s="259"/>
      <c r="D23" s="241"/>
      <c r="E23" s="241"/>
      <c r="F23" s="241"/>
      <c r="G23" s="241"/>
      <c r="H23" s="197"/>
      <c r="I23" s="197" t="s">
        <v>427</v>
      </c>
      <c r="J23" s="250">
        <f>SUM(J24:J26)</f>
        <v>0</v>
      </c>
    </row>
    <row r="24" spans="1:10" s="260" customFormat="1" ht="19.5" customHeight="1">
      <c r="A24" s="247" t="s">
        <v>470</v>
      </c>
      <c r="B24" s="248" t="s">
        <v>471</v>
      </c>
      <c r="C24" s="247" t="s">
        <v>472</v>
      </c>
      <c r="D24" s="249" t="s">
        <v>468</v>
      </c>
      <c r="E24" s="249"/>
      <c r="F24" s="249" t="s">
        <v>327</v>
      </c>
      <c r="G24" s="249">
        <v>25</v>
      </c>
      <c r="H24" s="217"/>
      <c r="I24" s="217"/>
      <c r="J24" s="250">
        <f>G24*(H24+I24)</f>
        <v>0</v>
      </c>
    </row>
    <row r="25" spans="1:10" s="251" customFormat="1" ht="19.5" customHeight="1">
      <c r="A25" s="247" t="s">
        <v>473</v>
      </c>
      <c r="B25" s="261" t="s">
        <v>555</v>
      </c>
      <c r="C25" s="247" t="s">
        <v>557</v>
      </c>
      <c r="D25" s="249" t="s">
        <v>468</v>
      </c>
      <c r="E25" s="249"/>
      <c r="F25" s="249" t="s">
        <v>327</v>
      </c>
      <c r="G25" s="249">
        <v>25</v>
      </c>
      <c r="H25" s="217"/>
      <c r="I25" s="217"/>
      <c r="J25" s="250">
        <f>G25*(H25+I25)</f>
        <v>0</v>
      </c>
    </row>
    <row r="26" spans="1:10" s="251" customFormat="1" ht="19.5" customHeight="1">
      <c r="A26" s="247" t="s">
        <v>475</v>
      </c>
      <c r="B26" s="261" t="s">
        <v>556</v>
      </c>
      <c r="C26" s="247" t="s">
        <v>474</v>
      </c>
      <c r="D26" s="249" t="s">
        <v>468</v>
      </c>
      <c r="E26" s="249"/>
      <c r="F26" s="249" t="s">
        <v>327</v>
      </c>
      <c r="G26" s="249">
        <v>30</v>
      </c>
      <c r="H26" s="217"/>
      <c r="I26" s="217"/>
      <c r="J26" s="250">
        <f>G26*(H26+I26)</f>
        <v>0</v>
      </c>
    </row>
    <row r="27" spans="1:10" s="257" customFormat="1" ht="19.5" customHeight="1">
      <c r="A27" s="262"/>
      <c r="B27" s="252"/>
      <c r="C27" s="262"/>
      <c r="D27" s="256"/>
      <c r="E27" s="256"/>
      <c r="F27" s="256"/>
      <c r="G27" s="256"/>
      <c r="H27" s="199"/>
      <c r="I27" s="199"/>
      <c r="J27" s="250"/>
    </row>
    <row r="28" spans="1:10" s="265" customFormat="1" ht="19.5" customHeight="1">
      <c r="A28" s="263">
        <v>5</v>
      </c>
      <c r="B28" s="258" t="s">
        <v>477</v>
      </c>
      <c r="C28" s="264"/>
      <c r="D28" s="263"/>
      <c r="E28" s="263"/>
      <c r="F28" s="263"/>
      <c r="G28" s="263"/>
      <c r="H28" s="198"/>
      <c r="I28" s="197" t="s">
        <v>427</v>
      </c>
      <c r="J28" s="250">
        <f>SUM(J29:J32)</f>
        <v>0</v>
      </c>
    </row>
    <row r="29" spans="1:10" s="251" customFormat="1" ht="19.5" customHeight="1">
      <c r="A29" s="247" t="s">
        <v>478</v>
      </c>
      <c r="B29" s="248" t="s">
        <v>479</v>
      </c>
      <c r="C29" s="247"/>
      <c r="D29" s="249" t="s">
        <v>480</v>
      </c>
      <c r="E29" s="249"/>
      <c r="F29" s="249" t="s">
        <v>429</v>
      </c>
      <c r="G29" s="249">
        <v>15</v>
      </c>
      <c r="H29" s="217"/>
      <c r="I29" s="217"/>
      <c r="J29" s="250">
        <f>G29*(H29+I29)</f>
        <v>0</v>
      </c>
    </row>
    <row r="30" spans="1:10" s="251" customFormat="1" ht="19.5" customHeight="1">
      <c r="A30" s="247" t="s">
        <v>481</v>
      </c>
      <c r="B30" s="248" t="s">
        <v>482</v>
      </c>
      <c r="C30" s="247"/>
      <c r="D30" s="249"/>
      <c r="E30" s="249"/>
      <c r="F30" s="249" t="s">
        <v>429</v>
      </c>
      <c r="G30" s="249">
        <v>10</v>
      </c>
      <c r="H30" s="217"/>
      <c r="I30" s="217"/>
      <c r="J30" s="250">
        <f>G30*(H30+I30)</f>
        <v>0</v>
      </c>
    </row>
    <row r="31" spans="1:10" s="251" customFormat="1" ht="19.5" customHeight="1">
      <c r="A31" s="247" t="s">
        <v>483</v>
      </c>
      <c r="B31" s="248" t="s">
        <v>484</v>
      </c>
      <c r="C31" s="247" t="s">
        <v>485</v>
      </c>
      <c r="D31" s="249" t="s">
        <v>486</v>
      </c>
      <c r="E31" s="249"/>
      <c r="F31" s="249" t="s">
        <v>429</v>
      </c>
      <c r="G31" s="249">
        <v>6</v>
      </c>
      <c r="H31" s="217"/>
      <c r="I31" s="217"/>
      <c r="J31" s="250">
        <f>G31*(H31+I31)</f>
        <v>0</v>
      </c>
    </row>
    <row r="32" spans="1:10" s="251" customFormat="1" ht="19.5" customHeight="1">
      <c r="A32" s="247" t="s">
        <v>487</v>
      </c>
      <c r="B32" s="248" t="s">
        <v>488</v>
      </c>
      <c r="C32" s="247" t="s">
        <v>489</v>
      </c>
      <c r="D32" s="249" t="s">
        <v>486</v>
      </c>
      <c r="E32" s="249"/>
      <c r="F32" s="249" t="s">
        <v>429</v>
      </c>
      <c r="G32" s="249">
        <v>6</v>
      </c>
      <c r="H32" s="217"/>
      <c r="I32" s="217"/>
      <c r="J32" s="250">
        <f>G32*(H32+I32)</f>
        <v>0</v>
      </c>
    </row>
    <row r="33" spans="1:10" s="257" customFormat="1" ht="19.5" customHeight="1">
      <c r="A33" s="247"/>
      <c r="B33" s="248"/>
      <c r="C33" s="247"/>
      <c r="D33" s="249"/>
      <c r="E33" s="249"/>
      <c r="F33" s="249"/>
      <c r="G33" s="249"/>
      <c r="H33" s="200"/>
      <c r="I33" s="200"/>
      <c r="J33" s="250"/>
    </row>
    <row r="34" spans="1:10" s="246" customFormat="1" ht="19.5" customHeight="1">
      <c r="A34" s="241">
        <v>6</v>
      </c>
      <c r="B34" s="258" t="s">
        <v>490</v>
      </c>
      <c r="C34" s="259"/>
      <c r="D34" s="241"/>
      <c r="E34" s="241"/>
      <c r="F34" s="241"/>
      <c r="G34" s="241"/>
      <c r="H34" s="197"/>
      <c r="I34" s="197" t="s">
        <v>427</v>
      </c>
      <c r="J34" s="250">
        <f>SUM(J35:J38)</f>
        <v>0</v>
      </c>
    </row>
    <row r="35" spans="1:10" s="257" customFormat="1" ht="19.5" customHeight="1">
      <c r="A35" s="247" t="s">
        <v>491</v>
      </c>
      <c r="B35" s="248" t="s">
        <v>492</v>
      </c>
      <c r="C35" s="247" t="s">
        <v>493</v>
      </c>
      <c r="D35" s="249"/>
      <c r="E35" s="249"/>
      <c r="F35" s="249" t="s">
        <v>327</v>
      </c>
      <c r="G35" s="249">
        <v>190</v>
      </c>
      <c r="H35" s="218"/>
      <c r="I35" s="218"/>
      <c r="J35" s="250">
        <f>G35*(H35+I35)</f>
        <v>0</v>
      </c>
    </row>
    <row r="36" spans="1:10" s="257" customFormat="1" ht="19.5" customHeight="1">
      <c r="A36" s="247" t="s">
        <v>494</v>
      </c>
      <c r="B36" s="248" t="s">
        <v>495</v>
      </c>
      <c r="C36" s="247"/>
      <c r="D36" s="249"/>
      <c r="E36" s="249"/>
      <c r="F36" s="249" t="s">
        <v>281</v>
      </c>
      <c r="G36" s="249">
        <v>1</v>
      </c>
      <c r="H36" s="218"/>
      <c r="I36" s="218"/>
      <c r="J36" s="250">
        <f>G36*(H36+I36)</f>
        <v>0</v>
      </c>
    </row>
    <row r="37" spans="1:10" s="257" customFormat="1" ht="19.5" customHeight="1">
      <c r="A37" s="247" t="s">
        <v>496</v>
      </c>
      <c r="B37" s="248" t="s">
        <v>497</v>
      </c>
      <c r="C37" s="247"/>
      <c r="D37" s="249"/>
      <c r="E37" s="249"/>
      <c r="F37" s="249" t="s">
        <v>429</v>
      </c>
      <c r="G37" s="249">
        <v>2</v>
      </c>
      <c r="H37" s="218"/>
      <c r="I37" s="218"/>
      <c r="J37" s="250">
        <f>G37*(H37+I37)</f>
        <v>0</v>
      </c>
    </row>
    <row r="38" spans="1:10" s="257" customFormat="1" ht="19.5" customHeight="1">
      <c r="A38" s="247" t="s">
        <v>498</v>
      </c>
      <c r="B38" s="248" t="s">
        <v>499</v>
      </c>
      <c r="C38" s="247"/>
      <c r="D38" s="249"/>
      <c r="E38" s="249"/>
      <c r="F38" s="249" t="s">
        <v>429</v>
      </c>
      <c r="G38" s="249">
        <v>2</v>
      </c>
      <c r="H38" s="218"/>
      <c r="I38" s="218"/>
      <c r="J38" s="250">
        <f>G38*(H38+I38)</f>
        <v>0</v>
      </c>
    </row>
  </sheetData>
  <sheetProtection password="FF81" sheet="1" objects="1" scenarios="1"/>
  <printOptions gridLines="1" horizontalCentered="1"/>
  <pageMargins left="0.5905511811023623" right="0.5905511811023623" top="0.9055118110236221" bottom="0.7874015748031497" header="0.5118110236220472" footer="0.1968503937007874"/>
  <pageSetup fitToHeight="100" fitToWidth="1"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52"/>
  <sheetViews>
    <sheetView showGridLines="0" zoomScaleSheetLayoutView="100" zoomScalePageLayoutView="0" workbookViewId="0" topLeftCell="A1">
      <selection activeCell="H19" sqref="H19"/>
    </sheetView>
  </sheetViews>
  <sheetFormatPr defaultColWidth="9.140625" defaultRowHeight="12.75" customHeight="1"/>
  <cols>
    <col min="1" max="1" width="7.7109375" style="297" customWidth="1"/>
    <col min="2" max="2" width="51.421875" style="297" customWidth="1"/>
    <col min="3" max="3" width="12.28125" style="297" customWidth="1"/>
    <col min="4" max="4" width="12.8515625" style="297" hidden="1" customWidth="1"/>
    <col min="5" max="5" width="13.421875" style="298" hidden="1" customWidth="1"/>
    <col min="6" max="6" width="6.00390625" style="297" customWidth="1"/>
    <col min="7" max="7" width="7.28125" style="297" customWidth="1"/>
    <col min="8" max="8" width="10.8515625" style="212" customWidth="1"/>
    <col min="9" max="9" width="13.421875" style="213" customWidth="1"/>
    <col min="10" max="10" width="15.140625" style="299" customWidth="1"/>
    <col min="11" max="16384" width="9.140625" style="297" customWidth="1"/>
  </cols>
  <sheetData>
    <row r="1" spans="1:10" s="2" customFormat="1" ht="18" customHeight="1">
      <c r="A1" s="112" t="s">
        <v>89</v>
      </c>
      <c r="B1" s="147"/>
      <c r="C1" s="147"/>
      <c r="D1" s="147"/>
      <c r="E1" s="147"/>
      <c r="F1" s="147"/>
      <c r="G1" s="147"/>
      <c r="H1" s="269"/>
      <c r="I1" s="300"/>
      <c r="J1" s="202"/>
    </row>
    <row r="2" spans="1:10" s="2" customFormat="1" ht="11.25" customHeight="1">
      <c r="A2" s="114" t="s">
        <v>76</v>
      </c>
      <c r="B2" s="203" t="str">
        <f>'[4]Krycí list'!$E$5</f>
        <v>Podkrovní byty Dr. Zikmunda Wintra 432-8</v>
      </c>
      <c r="C2" s="115"/>
      <c r="D2" s="115"/>
      <c r="E2" s="115"/>
      <c r="F2" s="115"/>
      <c r="G2" s="115"/>
      <c r="H2" s="270"/>
      <c r="I2" s="301"/>
      <c r="J2" s="204"/>
    </row>
    <row r="3" spans="1:10" s="2" customFormat="1" ht="11.25" customHeight="1">
      <c r="A3" s="114" t="s">
        <v>77</v>
      </c>
      <c r="B3" s="115"/>
      <c r="C3" s="115" t="str">
        <f>'[2]Krycí list'!E7</f>
        <v> </v>
      </c>
      <c r="D3" s="115"/>
      <c r="E3" s="115"/>
      <c r="F3" s="115"/>
      <c r="G3" s="115"/>
      <c r="H3" s="270"/>
      <c r="I3" s="301"/>
      <c r="J3" s="204"/>
    </row>
    <row r="4" spans="1:10" s="2" customFormat="1" ht="11.25" customHeight="1">
      <c r="A4" s="114" t="s">
        <v>78</v>
      </c>
      <c r="B4" s="115"/>
      <c r="C4" s="115" t="str">
        <f>'[2]Krycí list'!E9</f>
        <v> </v>
      </c>
      <c r="D4" s="115"/>
      <c r="E4" s="115"/>
      <c r="F4" s="115"/>
      <c r="G4" s="115"/>
      <c r="H4" s="270"/>
      <c r="I4" s="301"/>
      <c r="J4" s="204"/>
    </row>
    <row r="5" spans="1:10" s="2" customFormat="1" ht="11.25" customHeight="1">
      <c r="A5" s="115" t="s">
        <v>90</v>
      </c>
      <c r="B5" s="115"/>
      <c r="C5" s="115" t="str">
        <f>'[2]Krycí list'!P5</f>
        <v> </v>
      </c>
      <c r="D5" s="115"/>
      <c r="E5" s="115"/>
      <c r="F5" s="115"/>
      <c r="G5" s="115"/>
      <c r="H5" s="270"/>
      <c r="I5" s="301"/>
      <c r="J5" s="204"/>
    </row>
    <row r="6" spans="1:10" s="2" customFormat="1" ht="6" customHeight="1">
      <c r="A6" s="115"/>
      <c r="B6" s="115"/>
      <c r="C6" s="115"/>
      <c r="D6" s="115"/>
      <c r="E6" s="115"/>
      <c r="F6" s="115"/>
      <c r="G6" s="115"/>
      <c r="H6" s="270"/>
      <c r="I6" s="301"/>
      <c r="J6" s="204"/>
    </row>
    <row r="7" spans="1:10" s="2" customFormat="1" ht="11.25" customHeight="1">
      <c r="A7" s="115" t="s">
        <v>80</v>
      </c>
      <c r="B7" s="115"/>
      <c r="C7" s="115" t="str">
        <f>'[2]Krycí list'!E26</f>
        <v> </v>
      </c>
      <c r="D7" s="115"/>
      <c r="E7" s="115"/>
      <c r="F7" s="115"/>
      <c r="G7" s="115"/>
      <c r="H7" s="270"/>
      <c r="I7" s="301"/>
      <c r="J7" s="204"/>
    </row>
    <row r="8" spans="1:10" s="2" customFormat="1" ht="11.25" customHeight="1">
      <c r="A8" s="115" t="s">
        <v>81</v>
      </c>
      <c r="B8" s="115"/>
      <c r="C8" s="115" t="str">
        <f>'[2]Krycí list'!E28</f>
        <v> </v>
      </c>
      <c r="D8" s="115"/>
      <c r="E8" s="115"/>
      <c r="F8" s="115"/>
      <c r="G8" s="115"/>
      <c r="H8" s="270"/>
      <c r="I8" s="301"/>
      <c r="J8" s="204"/>
    </row>
    <row r="9" spans="1:10" s="2" customFormat="1" ht="11.25" customHeight="1">
      <c r="A9" s="115" t="s">
        <v>82</v>
      </c>
      <c r="B9" s="184" t="str">
        <f>'[4]Krycí list'!$O$31</f>
        <v>20.1.2015</v>
      </c>
      <c r="C9" s="115"/>
      <c r="D9" s="115"/>
      <c r="E9" s="115"/>
      <c r="F9" s="115"/>
      <c r="G9" s="115"/>
      <c r="H9" s="270"/>
      <c r="I9" s="301"/>
      <c r="J9" s="204"/>
    </row>
    <row r="10" spans="1:10" s="2" customFormat="1" ht="5.25" customHeight="1">
      <c r="A10" s="147"/>
      <c r="B10" s="147"/>
      <c r="C10" s="147"/>
      <c r="D10" s="147"/>
      <c r="E10" s="147"/>
      <c r="F10" s="147"/>
      <c r="G10" s="147"/>
      <c r="H10" s="269"/>
      <c r="I10" s="300"/>
      <c r="J10" s="202"/>
    </row>
    <row r="11" spans="1:10" s="2" customFormat="1" ht="30" customHeight="1">
      <c r="A11" s="119" t="s">
        <v>91</v>
      </c>
      <c r="B11" s="120" t="s">
        <v>417</v>
      </c>
      <c r="C11" s="194" t="s">
        <v>418</v>
      </c>
      <c r="D11" s="194" t="s">
        <v>419</v>
      </c>
      <c r="E11" s="194" t="s">
        <v>420</v>
      </c>
      <c r="F11" s="120" t="s">
        <v>95</v>
      </c>
      <c r="G11" s="194" t="s">
        <v>421</v>
      </c>
      <c r="H11" s="271" t="s">
        <v>422</v>
      </c>
      <c r="I11" s="302" t="s">
        <v>423</v>
      </c>
      <c r="J11" s="205" t="s">
        <v>424</v>
      </c>
    </row>
    <row r="12" spans="1:10" s="2" customFormat="1" ht="11.25" customHeight="1">
      <c r="A12" s="123">
        <v>1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227">
        <v>8</v>
      </c>
      <c r="I12" s="227">
        <v>9</v>
      </c>
      <c r="J12" s="124">
        <v>10</v>
      </c>
    </row>
    <row r="13" spans="1:10" s="2" customFormat="1" ht="3.75" customHeight="1">
      <c r="A13" s="147"/>
      <c r="B13" s="147"/>
      <c r="C13" s="147"/>
      <c r="D13" s="147"/>
      <c r="E13" s="147"/>
      <c r="F13" s="147"/>
      <c r="G13" s="147"/>
      <c r="H13" s="269"/>
      <c r="I13" s="300"/>
      <c r="J13" s="202"/>
    </row>
    <row r="14" spans="1:10" s="278" customFormat="1" ht="19.5" customHeight="1">
      <c r="A14" s="272"/>
      <c r="B14" s="273" t="s">
        <v>500</v>
      </c>
      <c r="C14" s="272"/>
      <c r="D14" s="274"/>
      <c r="E14" s="275"/>
      <c r="F14" s="276"/>
      <c r="G14" s="272"/>
      <c r="H14" s="206"/>
      <c r="I14" s="207"/>
      <c r="J14" s="277">
        <f>+J15+J37+J51</f>
        <v>0</v>
      </c>
    </row>
    <row r="15" spans="1:10" s="285" customFormat="1" ht="19.5" customHeight="1">
      <c r="A15" s="279" t="s">
        <v>114</v>
      </c>
      <c r="B15" s="280" t="s">
        <v>507</v>
      </c>
      <c r="C15" s="281"/>
      <c r="D15" s="282"/>
      <c r="E15" s="281"/>
      <c r="F15" s="283"/>
      <c r="G15" s="281"/>
      <c r="H15" s="208"/>
      <c r="I15" s="209" t="s">
        <v>427</v>
      </c>
      <c r="J15" s="284">
        <f>SUM(J16:J35)</f>
        <v>0</v>
      </c>
    </row>
    <row r="16" spans="1:10" s="293" customFormat="1" ht="19.5" customHeight="1">
      <c r="A16" s="286" t="s">
        <v>446</v>
      </c>
      <c r="B16" s="287" t="s">
        <v>508</v>
      </c>
      <c r="C16" s="288"/>
      <c r="D16" s="289"/>
      <c r="E16" s="290"/>
      <c r="F16" s="291" t="s">
        <v>429</v>
      </c>
      <c r="G16" s="288">
        <v>1</v>
      </c>
      <c r="H16" s="219"/>
      <c r="I16" s="220"/>
      <c r="J16" s="292">
        <f aca="true" t="shared" si="0" ref="J16:J35">G16*(H16+I16)</f>
        <v>0</v>
      </c>
    </row>
    <row r="17" spans="1:10" s="293" customFormat="1" ht="27.75" customHeight="1">
      <c r="A17" s="286" t="s">
        <v>447</v>
      </c>
      <c r="B17" s="294" t="s">
        <v>509</v>
      </c>
      <c r="C17" s="288"/>
      <c r="D17" s="289"/>
      <c r="E17" s="288"/>
      <c r="F17" s="291" t="s">
        <v>429</v>
      </c>
      <c r="G17" s="288">
        <v>1</v>
      </c>
      <c r="H17" s="219"/>
      <c r="I17" s="220"/>
      <c r="J17" s="292">
        <f t="shared" si="0"/>
        <v>0</v>
      </c>
    </row>
    <row r="18" spans="1:10" s="293" customFormat="1" ht="19.5" customHeight="1">
      <c r="A18" s="286" t="s">
        <v>448</v>
      </c>
      <c r="B18" s="287" t="s">
        <v>510</v>
      </c>
      <c r="C18" s="288"/>
      <c r="D18" s="289" t="s">
        <v>511</v>
      </c>
      <c r="E18" s="290" t="s">
        <v>512</v>
      </c>
      <c r="F18" s="291" t="s">
        <v>429</v>
      </c>
      <c r="G18" s="288">
        <v>1</v>
      </c>
      <c r="H18" s="221"/>
      <c r="I18" s="222"/>
      <c r="J18" s="292">
        <f t="shared" si="0"/>
        <v>0</v>
      </c>
    </row>
    <row r="19" spans="1:10" s="293" customFormat="1" ht="19.5" customHeight="1">
      <c r="A19" s="286" t="s">
        <v>451</v>
      </c>
      <c r="B19" s="287" t="s">
        <v>513</v>
      </c>
      <c r="C19" s="288"/>
      <c r="D19" s="289"/>
      <c r="E19" s="290"/>
      <c r="F19" s="291" t="s">
        <v>429</v>
      </c>
      <c r="G19" s="288">
        <v>15</v>
      </c>
      <c r="H19" s="221"/>
      <c r="I19" s="222"/>
      <c r="J19" s="292">
        <f t="shared" si="0"/>
        <v>0</v>
      </c>
    </row>
    <row r="20" spans="1:10" s="293" customFormat="1" ht="19.5" customHeight="1">
      <c r="A20" s="286" t="s">
        <v>454</v>
      </c>
      <c r="B20" s="287" t="s">
        <v>514</v>
      </c>
      <c r="C20" s="288"/>
      <c r="D20" s="289"/>
      <c r="E20" s="290"/>
      <c r="F20" s="291" t="s">
        <v>429</v>
      </c>
      <c r="G20" s="288">
        <v>1</v>
      </c>
      <c r="H20" s="221"/>
      <c r="I20" s="222"/>
      <c r="J20" s="292">
        <f t="shared" si="0"/>
        <v>0</v>
      </c>
    </row>
    <row r="21" spans="1:10" s="293" customFormat="1" ht="24.75" customHeight="1">
      <c r="A21" s="286" t="s">
        <v>455</v>
      </c>
      <c r="B21" s="287" t="s">
        <v>515</v>
      </c>
      <c r="C21" s="288"/>
      <c r="D21" s="289" t="s">
        <v>511</v>
      </c>
      <c r="E21" s="290" t="s">
        <v>516</v>
      </c>
      <c r="F21" s="291" t="s">
        <v>429</v>
      </c>
      <c r="G21" s="288">
        <v>1</v>
      </c>
      <c r="H21" s="221"/>
      <c r="I21" s="222"/>
      <c r="J21" s="292">
        <f t="shared" si="0"/>
        <v>0</v>
      </c>
    </row>
    <row r="22" spans="1:10" s="293" customFormat="1" ht="19.5" customHeight="1">
      <c r="A22" s="286" t="s">
        <v>456</v>
      </c>
      <c r="B22" s="287" t="s">
        <v>517</v>
      </c>
      <c r="C22" s="288"/>
      <c r="D22" s="289" t="s">
        <v>511</v>
      </c>
      <c r="E22" s="290"/>
      <c r="F22" s="291" t="s">
        <v>429</v>
      </c>
      <c r="G22" s="288">
        <v>2</v>
      </c>
      <c r="H22" s="221"/>
      <c r="I22" s="222"/>
      <c r="J22" s="292">
        <f t="shared" si="0"/>
        <v>0</v>
      </c>
    </row>
    <row r="23" spans="1:10" s="293" customFormat="1" ht="19.5" customHeight="1">
      <c r="A23" s="286" t="s">
        <v>457</v>
      </c>
      <c r="B23" s="295" t="s">
        <v>518</v>
      </c>
      <c r="C23" s="288"/>
      <c r="D23" s="289"/>
      <c r="E23" s="288"/>
      <c r="F23" s="291" t="s">
        <v>429</v>
      </c>
      <c r="G23" s="288">
        <v>16</v>
      </c>
      <c r="H23" s="221"/>
      <c r="I23" s="222"/>
      <c r="J23" s="292">
        <f t="shared" si="0"/>
        <v>0</v>
      </c>
    </row>
    <row r="24" spans="1:10" s="293" customFormat="1" ht="19.5" customHeight="1">
      <c r="A24" s="286" t="s">
        <v>458</v>
      </c>
      <c r="B24" s="287" t="s">
        <v>519</v>
      </c>
      <c r="C24" s="288"/>
      <c r="D24" s="289"/>
      <c r="E24" s="288"/>
      <c r="F24" s="291" t="s">
        <v>429</v>
      </c>
      <c r="G24" s="288">
        <v>30</v>
      </c>
      <c r="H24" s="221"/>
      <c r="I24" s="222"/>
      <c r="J24" s="292">
        <f t="shared" si="0"/>
        <v>0</v>
      </c>
    </row>
    <row r="25" spans="1:10" s="293" customFormat="1" ht="19.5" customHeight="1">
      <c r="A25" s="286" t="s">
        <v>459</v>
      </c>
      <c r="B25" s="287" t="s">
        <v>520</v>
      </c>
      <c r="C25" s="288"/>
      <c r="D25" s="289" t="s">
        <v>452</v>
      </c>
      <c r="E25" s="288" t="s">
        <v>453</v>
      </c>
      <c r="F25" s="291" t="s">
        <v>429</v>
      </c>
      <c r="G25" s="288">
        <v>9</v>
      </c>
      <c r="H25" s="221"/>
      <c r="I25" s="222"/>
      <c r="J25" s="292">
        <f t="shared" si="0"/>
        <v>0</v>
      </c>
    </row>
    <row r="26" spans="1:10" s="293" customFormat="1" ht="19.5" customHeight="1">
      <c r="A26" s="286" t="s">
        <v>460</v>
      </c>
      <c r="B26" s="287" t="s">
        <v>521</v>
      </c>
      <c r="C26" s="288"/>
      <c r="D26" s="289" t="s">
        <v>449</v>
      </c>
      <c r="E26" s="290"/>
      <c r="F26" s="291" t="s">
        <v>429</v>
      </c>
      <c r="G26" s="288">
        <v>1</v>
      </c>
      <c r="H26" s="221"/>
      <c r="I26" s="222"/>
      <c r="J26" s="292">
        <f t="shared" si="0"/>
        <v>0</v>
      </c>
    </row>
    <row r="27" spans="1:10" s="293" customFormat="1" ht="19.5" customHeight="1">
      <c r="A27" s="286" t="s">
        <v>461</v>
      </c>
      <c r="B27" s="287" t="s">
        <v>504</v>
      </c>
      <c r="C27" s="288"/>
      <c r="D27" s="288" t="s">
        <v>449</v>
      </c>
      <c r="E27" s="288" t="s">
        <v>450</v>
      </c>
      <c r="F27" s="291" t="s">
        <v>429</v>
      </c>
      <c r="G27" s="288">
        <v>9</v>
      </c>
      <c r="H27" s="221"/>
      <c r="I27" s="222"/>
      <c r="J27" s="292">
        <f t="shared" si="0"/>
        <v>0</v>
      </c>
    </row>
    <row r="28" spans="1:10" s="293" customFormat="1" ht="19.5" customHeight="1">
      <c r="A28" s="286" t="s">
        <v>462</v>
      </c>
      <c r="B28" s="287" t="s">
        <v>522</v>
      </c>
      <c r="C28" s="288"/>
      <c r="D28" s="289" t="s">
        <v>523</v>
      </c>
      <c r="E28" s="288" t="s">
        <v>524</v>
      </c>
      <c r="F28" s="291" t="s">
        <v>327</v>
      </c>
      <c r="G28" s="288">
        <v>200</v>
      </c>
      <c r="H28" s="221"/>
      <c r="I28" s="222"/>
      <c r="J28" s="292">
        <f t="shared" si="0"/>
        <v>0</v>
      </c>
    </row>
    <row r="29" spans="1:10" s="293" customFormat="1" ht="19.5" customHeight="1">
      <c r="A29" s="286" t="s">
        <v>465</v>
      </c>
      <c r="B29" s="287" t="s">
        <v>525</v>
      </c>
      <c r="C29" s="288" t="s">
        <v>526</v>
      </c>
      <c r="D29" s="289" t="s">
        <v>463</v>
      </c>
      <c r="E29" s="288" t="s">
        <v>464</v>
      </c>
      <c r="F29" s="291" t="s">
        <v>327</v>
      </c>
      <c r="G29" s="288">
        <v>30</v>
      </c>
      <c r="H29" s="221"/>
      <c r="I29" s="222"/>
      <c r="J29" s="292">
        <f t="shared" si="0"/>
        <v>0</v>
      </c>
    </row>
    <row r="30" spans="1:10" s="293" customFormat="1" ht="19.5" customHeight="1">
      <c r="A30" s="286" t="s">
        <v>467</v>
      </c>
      <c r="B30" s="287" t="s">
        <v>525</v>
      </c>
      <c r="C30" s="288" t="s">
        <v>466</v>
      </c>
      <c r="D30" s="289" t="s">
        <v>463</v>
      </c>
      <c r="E30" s="288" t="s">
        <v>464</v>
      </c>
      <c r="F30" s="291" t="s">
        <v>327</v>
      </c>
      <c r="G30" s="288">
        <v>70</v>
      </c>
      <c r="H30" s="221"/>
      <c r="I30" s="222"/>
      <c r="J30" s="292">
        <f t="shared" si="0"/>
        <v>0</v>
      </c>
    </row>
    <row r="31" spans="1:10" s="293" customFormat="1" ht="19.5" customHeight="1">
      <c r="A31" s="286" t="s">
        <v>527</v>
      </c>
      <c r="B31" s="295" t="s">
        <v>505</v>
      </c>
      <c r="C31" s="288"/>
      <c r="D31" s="289" t="s">
        <v>449</v>
      </c>
      <c r="E31" s="288" t="s">
        <v>506</v>
      </c>
      <c r="F31" s="291" t="s">
        <v>429</v>
      </c>
      <c r="G31" s="288">
        <v>7</v>
      </c>
      <c r="H31" s="221"/>
      <c r="I31" s="222"/>
      <c r="J31" s="292">
        <f t="shared" si="0"/>
        <v>0</v>
      </c>
    </row>
    <row r="32" spans="1:10" s="293" customFormat="1" ht="19.5" customHeight="1">
      <c r="A32" s="286" t="s">
        <v>528</v>
      </c>
      <c r="B32" s="287" t="s">
        <v>529</v>
      </c>
      <c r="C32" s="288"/>
      <c r="D32" s="289"/>
      <c r="E32" s="288"/>
      <c r="F32" s="291" t="s">
        <v>429</v>
      </c>
      <c r="G32" s="288">
        <v>20</v>
      </c>
      <c r="H32" s="221"/>
      <c r="I32" s="222"/>
      <c r="J32" s="292">
        <f t="shared" si="0"/>
        <v>0</v>
      </c>
    </row>
    <row r="33" spans="1:10" s="293" customFormat="1" ht="19.5" customHeight="1">
      <c r="A33" s="286" t="s">
        <v>530</v>
      </c>
      <c r="B33" s="295" t="s">
        <v>531</v>
      </c>
      <c r="C33" s="288"/>
      <c r="D33" s="288"/>
      <c r="E33" s="288"/>
      <c r="F33" s="288" t="s">
        <v>281</v>
      </c>
      <c r="G33" s="288">
        <v>1</v>
      </c>
      <c r="H33" s="221"/>
      <c r="I33" s="222"/>
      <c r="J33" s="292">
        <f t="shared" si="0"/>
        <v>0</v>
      </c>
    </row>
    <row r="34" spans="1:10" s="293" customFormat="1" ht="19.5" customHeight="1">
      <c r="A34" s="286" t="s">
        <v>532</v>
      </c>
      <c r="B34" s="295" t="s">
        <v>533</v>
      </c>
      <c r="C34" s="288"/>
      <c r="D34" s="288"/>
      <c r="E34" s="288"/>
      <c r="F34" s="288" t="s">
        <v>281</v>
      </c>
      <c r="G34" s="288">
        <v>1</v>
      </c>
      <c r="H34" s="221"/>
      <c r="I34" s="222"/>
      <c r="J34" s="292">
        <f t="shared" si="0"/>
        <v>0</v>
      </c>
    </row>
    <row r="35" spans="1:10" s="293" customFormat="1" ht="19.5" customHeight="1">
      <c r="A35" s="286" t="s">
        <v>534</v>
      </c>
      <c r="B35" s="295" t="s">
        <v>535</v>
      </c>
      <c r="C35" s="288"/>
      <c r="D35" s="288"/>
      <c r="E35" s="288"/>
      <c r="F35" s="288" t="s">
        <v>281</v>
      </c>
      <c r="G35" s="288">
        <v>1</v>
      </c>
      <c r="H35" s="221"/>
      <c r="I35" s="222"/>
      <c r="J35" s="292">
        <f t="shared" si="0"/>
        <v>0</v>
      </c>
    </row>
    <row r="36" spans="1:10" s="293" customFormat="1" ht="19.5" customHeight="1">
      <c r="A36" s="286"/>
      <c r="B36" s="287"/>
      <c r="C36" s="288"/>
      <c r="D36" s="289"/>
      <c r="E36" s="288"/>
      <c r="F36" s="291"/>
      <c r="G36" s="288"/>
      <c r="H36" s="210"/>
      <c r="I36" s="211"/>
      <c r="J36" s="292"/>
    </row>
    <row r="37" spans="1:10" s="296" customFormat="1" ht="19.5" customHeight="1">
      <c r="A37" s="279" t="s">
        <v>130</v>
      </c>
      <c r="B37" s="280" t="s">
        <v>536</v>
      </c>
      <c r="C37" s="281"/>
      <c r="D37" s="282"/>
      <c r="E37" s="281"/>
      <c r="F37" s="283"/>
      <c r="G37" s="281"/>
      <c r="H37" s="208"/>
      <c r="I37" s="209" t="s">
        <v>427</v>
      </c>
      <c r="J37" s="284">
        <f>SUM(J38:J49)</f>
        <v>0</v>
      </c>
    </row>
    <row r="38" spans="1:10" ht="19.5" customHeight="1">
      <c r="A38" s="286" t="s">
        <v>478</v>
      </c>
      <c r="B38" s="287" t="s">
        <v>537</v>
      </c>
      <c r="C38" s="288"/>
      <c r="D38" s="289" t="s">
        <v>538</v>
      </c>
      <c r="E38" s="290"/>
      <c r="F38" s="291" t="s">
        <v>429</v>
      </c>
      <c r="G38" s="288">
        <v>2</v>
      </c>
      <c r="H38" s="221"/>
      <c r="I38" s="222"/>
      <c r="J38" s="292">
        <f aca="true" t="shared" si="1" ref="J38:J49">G38*(H38+I38)</f>
        <v>0</v>
      </c>
    </row>
    <row r="39" spans="1:10" ht="19.5" customHeight="1">
      <c r="A39" s="286" t="s">
        <v>481</v>
      </c>
      <c r="B39" s="287" t="s">
        <v>539</v>
      </c>
      <c r="C39" s="288"/>
      <c r="D39" s="289" t="s">
        <v>452</v>
      </c>
      <c r="E39" s="290" t="s">
        <v>453</v>
      </c>
      <c r="F39" s="291" t="s">
        <v>429</v>
      </c>
      <c r="G39" s="288">
        <v>2</v>
      </c>
      <c r="H39" s="221"/>
      <c r="I39" s="222"/>
      <c r="J39" s="292">
        <f t="shared" si="1"/>
        <v>0</v>
      </c>
    </row>
    <row r="40" spans="1:10" ht="19.5" customHeight="1">
      <c r="A40" s="286" t="s">
        <v>483</v>
      </c>
      <c r="B40" s="287" t="s">
        <v>540</v>
      </c>
      <c r="C40" s="288"/>
      <c r="D40" s="289" t="s">
        <v>449</v>
      </c>
      <c r="E40" s="290" t="s">
        <v>476</v>
      </c>
      <c r="F40" s="291" t="s">
        <v>429</v>
      </c>
      <c r="G40" s="288">
        <v>2</v>
      </c>
      <c r="H40" s="221"/>
      <c r="I40" s="222"/>
      <c r="J40" s="292">
        <f t="shared" si="1"/>
        <v>0</v>
      </c>
    </row>
    <row r="41" spans="1:10" ht="19.5" customHeight="1">
      <c r="A41" s="286" t="s">
        <v>487</v>
      </c>
      <c r="B41" s="287" t="s">
        <v>501</v>
      </c>
      <c r="C41" s="288"/>
      <c r="D41" s="289" t="s">
        <v>502</v>
      </c>
      <c r="E41" s="290" t="s">
        <v>503</v>
      </c>
      <c r="F41" s="291" t="s">
        <v>327</v>
      </c>
      <c r="G41" s="288">
        <v>60</v>
      </c>
      <c r="H41" s="221"/>
      <c r="I41" s="222"/>
      <c r="J41" s="292">
        <f t="shared" si="1"/>
        <v>0</v>
      </c>
    </row>
    <row r="42" spans="1:10" ht="19.5" customHeight="1">
      <c r="A42" s="286" t="s">
        <v>541</v>
      </c>
      <c r="B42" s="287" t="s">
        <v>522</v>
      </c>
      <c r="C42" s="288"/>
      <c r="D42" s="289"/>
      <c r="E42" s="290"/>
      <c r="F42" s="291" t="s">
        <v>327</v>
      </c>
      <c r="G42" s="288">
        <v>50</v>
      </c>
      <c r="H42" s="221"/>
      <c r="I42" s="222"/>
      <c r="J42" s="292">
        <f t="shared" si="1"/>
        <v>0</v>
      </c>
    </row>
    <row r="43" spans="1:10" ht="19.5" customHeight="1">
      <c r="A43" s="286" t="s">
        <v>542</v>
      </c>
      <c r="B43" s="287" t="s">
        <v>543</v>
      </c>
      <c r="C43" s="288"/>
      <c r="D43" s="289"/>
      <c r="E43" s="290"/>
      <c r="F43" s="291" t="s">
        <v>327</v>
      </c>
      <c r="G43" s="288">
        <v>10</v>
      </c>
      <c r="H43" s="221"/>
      <c r="I43" s="222"/>
      <c r="J43" s="292">
        <f t="shared" si="1"/>
        <v>0</v>
      </c>
    </row>
    <row r="44" spans="1:10" ht="19.5" customHeight="1">
      <c r="A44" s="286" t="s">
        <v>544</v>
      </c>
      <c r="B44" s="287" t="s">
        <v>545</v>
      </c>
      <c r="C44" s="288"/>
      <c r="D44" s="289"/>
      <c r="E44" s="290"/>
      <c r="F44" s="291" t="s">
        <v>327</v>
      </c>
      <c r="G44" s="288">
        <v>30</v>
      </c>
      <c r="H44" s="221"/>
      <c r="I44" s="222"/>
      <c r="J44" s="292">
        <f t="shared" si="1"/>
        <v>0</v>
      </c>
    </row>
    <row r="45" spans="1:10" ht="19.5" customHeight="1">
      <c r="A45" s="286" t="s">
        <v>546</v>
      </c>
      <c r="B45" s="287" t="s">
        <v>547</v>
      </c>
      <c r="C45" s="288"/>
      <c r="D45" s="289"/>
      <c r="E45" s="290"/>
      <c r="F45" s="291" t="s">
        <v>327</v>
      </c>
      <c r="G45" s="288">
        <v>5</v>
      </c>
      <c r="H45" s="221"/>
      <c r="I45" s="222"/>
      <c r="J45" s="292">
        <f t="shared" si="1"/>
        <v>0</v>
      </c>
    </row>
    <row r="46" spans="1:10" ht="19.5" customHeight="1">
      <c r="A46" s="286" t="s">
        <v>548</v>
      </c>
      <c r="B46" s="287" t="s">
        <v>505</v>
      </c>
      <c r="C46" s="288"/>
      <c r="D46" s="289" t="s">
        <v>449</v>
      </c>
      <c r="E46" s="290" t="s">
        <v>506</v>
      </c>
      <c r="F46" s="291" t="s">
        <v>429</v>
      </c>
      <c r="G46" s="288">
        <v>4</v>
      </c>
      <c r="H46" s="221"/>
      <c r="I46" s="222"/>
      <c r="J46" s="292">
        <f t="shared" si="1"/>
        <v>0</v>
      </c>
    </row>
    <row r="47" spans="1:10" ht="19.5" customHeight="1">
      <c r="A47" s="286" t="s">
        <v>549</v>
      </c>
      <c r="B47" s="287" t="s">
        <v>525</v>
      </c>
      <c r="C47" s="288" t="s">
        <v>526</v>
      </c>
      <c r="D47" s="289" t="s">
        <v>463</v>
      </c>
      <c r="E47" s="290" t="s">
        <v>464</v>
      </c>
      <c r="F47" s="291" t="s">
        <v>327</v>
      </c>
      <c r="G47" s="288">
        <v>20</v>
      </c>
      <c r="H47" s="221"/>
      <c r="I47" s="222"/>
      <c r="J47" s="292">
        <f t="shared" si="1"/>
        <v>0</v>
      </c>
    </row>
    <row r="48" spans="1:10" ht="19.5" customHeight="1">
      <c r="A48" s="286" t="s">
        <v>550</v>
      </c>
      <c r="B48" s="287" t="s">
        <v>525</v>
      </c>
      <c r="C48" s="288" t="s">
        <v>466</v>
      </c>
      <c r="D48" s="289" t="s">
        <v>463</v>
      </c>
      <c r="E48" s="290" t="s">
        <v>464</v>
      </c>
      <c r="F48" s="291" t="s">
        <v>327</v>
      </c>
      <c r="G48" s="288">
        <v>60</v>
      </c>
      <c r="H48" s="221"/>
      <c r="I48" s="222"/>
      <c r="J48" s="292">
        <f t="shared" si="1"/>
        <v>0</v>
      </c>
    </row>
    <row r="49" spans="1:10" ht="19.5" customHeight="1">
      <c r="A49" s="286" t="s">
        <v>551</v>
      </c>
      <c r="B49" s="287" t="s">
        <v>552</v>
      </c>
      <c r="C49" s="288"/>
      <c r="D49" s="289" t="s">
        <v>538</v>
      </c>
      <c r="E49" s="290"/>
      <c r="F49" s="291" t="s">
        <v>429</v>
      </c>
      <c r="G49" s="288">
        <v>2</v>
      </c>
      <c r="H49" s="221"/>
      <c r="I49" s="222"/>
      <c r="J49" s="292">
        <f t="shared" si="1"/>
        <v>0</v>
      </c>
    </row>
    <row r="50" spans="1:10" ht="19.5" customHeight="1">
      <c r="A50" s="286"/>
      <c r="B50" s="287"/>
      <c r="C50" s="288"/>
      <c r="D50" s="289"/>
      <c r="E50" s="288"/>
      <c r="F50" s="291"/>
      <c r="G50" s="288"/>
      <c r="H50" s="210"/>
      <c r="I50" s="211"/>
      <c r="J50" s="292"/>
    </row>
    <row r="51" spans="1:10" s="285" customFormat="1" ht="19.5" customHeight="1">
      <c r="A51" s="279" t="s">
        <v>135</v>
      </c>
      <c r="B51" s="280" t="s">
        <v>553</v>
      </c>
      <c r="C51" s="281"/>
      <c r="D51" s="282"/>
      <c r="E51" s="281"/>
      <c r="F51" s="283"/>
      <c r="G51" s="281"/>
      <c r="H51" s="208"/>
      <c r="I51" s="209" t="s">
        <v>427</v>
      </c>
      <c r="J51" s="284">
        <f>SUM(J52:J52)</f>
        <v>0</v>
      </c>
    </row>
    <row r="52" spans="1:10" s="293" customFormat="1" ht="27.75" customHeight="1">
      <c r="A52" s="286" t="s">
        <v>491</v>
      </c>
      <c r="B52" s="294" t="s">
        <v>492</v>
      </c>
      <c r="C52" s="288" t="s">
        <v>554</v>
      </c>
      <c r="D52" s="289"/>
      <c r="E52" s="288"/>
      <c r="F52" s="291" t="s">
        <v>327</v>
      </c>
      <c r="G52" s="288">
        <v>100</v>
      </c>
      <c r="H52" s="219"/>
      <c r="I52" s="220"/>
      <c r="J52" s="292">
        <f>G52*(H52+I52)</f>
        <v>0</v>
      </c>
    </row>
  </sheetData>
  <sheetProtection password="FF81" sheet="1" objects="1" scenarios="1"/>
  <printOptions horizontalCentered="1"/>
  <pageMargins left="0.5905511811023623" right="0.5905511811023623" top="0.9055118110236221" bottom="0.5905511811023623" header="0.5118110236220472" footer="0.1968503937007874"/>
  <pageSetup fitToHeight="100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Petr Sommer</cp:lastModifiedBy>
  <cp:lastPrinted>2015-05-27T20:11:05Z</cp:lastPrinted>
  <dcterms:created xsi:type="dcterms:W3CDTF">2015-01-21T20:52:43Z</dcterms:created>
  <dcterms:modified xsi:type="dcterms:W3CDTF">2015-08-06T11:19:20Z</dcterms:modified>
  <cp:category/>
  <cp:version/>
  <cp:contentType/>
  <cp:contentStatus/>
</cp:coreProperties>
</file>