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24030" windowHeight="4740" activeTab="0"/>
  </bookViews>
  <sheets>
    <sheet name="Krycí list" sheetId="1" r:id="rId1"/>
    <sheet name="Rekapitulace" sheetId="2" r:id="rId2"/>
    <sheet name="Rozpocet" sheetId="3" r:id="rId3"/>
    <sheet name="ZTI" sheetId="4" r:id="rId4"/>
    <sheet name="PLYN" sheetId="5" r:id="rId5"/>
    <sheet name="ÚT" sheetId="6" r:id="rId6"/>
    <sheet name="ELEKTRO" sheetId="7" r:id="rId7"/>
    <sheet name="#Figury" sheetId="8" state="hidden" r:id="rId8"/>
  </sheets>
  <externalReferences>
    <externalReference r:id="rId11"/>
    <externalReference r:id="rId12"/>
  </externalReferences>
  <definedNames>
    <definedName name="_xlnm.Print_Titles" localSheetId="6">'ELEKTRO'!$1:$12</definedName>
    <definedName name="_xlnm.Print_Titles" localSheetId="2">'Rozpocet'!$1:$13</definedName>
    <definedName name="_xlnm.Print_Titles" localSheetId="5">'ÚT'!$1:$12</definedName>
  </definedNames>
  <calcPr fullCalcOnLoad="1"/>
</workbook>
</file>

<file path=xl/sharedStrings.xml><?xml version="1.0" encoding="utf-8"?>
<sst xmlns="http://schemas.openxmlformats.org/spreadsheetml/2006/main" count="1893" uniqueCount="903">
  <si>
    <t>Název stavby</t>
  </si>
  <si>
    <t>Podkrovní byt Dr. Zikmunda Wintra 24- čp.548 byt č.2</t>
  </si>
  <si>
    <t>JKSO</t>
  </si>
  <si>
    <t xml:space="preserve"> </t>
  </si>
  <si>
    <t>Kód stavby</t>
  </si>
  <si>
    <t>R2013-29</t>
  </si>
  <si>
    <t>Název objektu</t>
  </si>
  <si>
    <t>EČO</t>
  </si>
  <si>
    <t>Kód objektu</t>
  </si>
  <si>
    <t>Název části</t>
  </si>
  <si>
    <t>Místo</t>
  </si>
  <si>
    <t>Praha 6</t>
  </si>
  <si>
    <t>Kód části</t>
  </si>
  <si>
    <t>Název podčásti</t>
  </si>
  <si>
    <t>Kód podčásti</t>
  </si>
  <si>
    <t>IČ</t>
  </si>
  <si>
    <t>DIČ</t>
  </si>
  <si>
    <t>Objednatel</t>
  </si>
  <si>
    <t>Městská část Praha 6</t>
  </si>
  <si>
    <t>Projektant</t>
  </si>
  <si>
    <t>INPAR s.r.o.</t>
  </si>
  <si>
    <t>Zhotovitel</t>
  </si>
  <si>
    <t>Rozpočet číslo</t>
  </si>
  <si>
    <t>Zpracoval</t>
  </si>
  <si>
    <t>Dne</t>
  </si>
  <si>
    <t>Ing. Novotná</t>
  </si>
  <si>
    <t>04.11.2013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</si>
  <si>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</si>
  <si>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</si>
  <si>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</si>
  <si>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</si>
  <si>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</si>
  <si>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</si>
  <si>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</si>
  <si>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</si>
  <si>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</si>
  <si>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</si>
  <si>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</si>
  <si>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</si>
  <si>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</si>
  <si>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</si>
  <si>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</si>
  <si>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</si>
  <si>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</si>
  <si>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</si>
  <si>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</si>
  <si>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</si>
  <si>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</si>
  <si>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</si>
  <si>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</si>
  <si>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</si>
  <si>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</si>
  <si>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</si>
  <si>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</si>
  <si>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</si>
  <si>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</si>
  <si>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</si>
  <si>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</si>
  <si>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</si>
  <si>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</si>
  <si>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</si>
  <si>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</si>
  <si>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</si>
  <si>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</si>
  <si>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</si>
  <si>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</si>
  <si>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</si>
  <si>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</si>
  <si>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</si>
  <si>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</si>
  <si>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</si>
  <si>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</si>
  <si>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</si>
  <si>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</si>
  <si>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</si>
  <si>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</si>
  <si>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</si>
  <si>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</si>
  <si>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</si>
  <si>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</si>
  <si>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</si>
  <si>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</si>
  <si>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</si>
  <si>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</si>
  <si>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</si>
  <si>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</si>
  <si>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</si>
  <si>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</si>
  <si>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</si>
  <si>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</si>
  <si>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</si>
  <si>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</si>
  <si>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</si>
  <si>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</si>
  <si>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</si>
  <si>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</si>
  <si>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</si>
  <si>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</si>
  <si>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</si>
  <si>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</si>
  <si>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</si>
  <si>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</si>
  <si>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</si>
  <si>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</si>
  <si>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</si>
  <si>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</si>
  <si>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</si>
  <si>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</si>
  <si>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</si>
  <si>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</si>
  <si>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M</t>
  </si>
  <si>
    <t>MAT</t>
  </si>
  <si>
    <t>345001</t>
  </si>
  <si>
    <t>Revize a případná oprava komínového tělesa (výměna poškozených cihel, omítka aj.)</t>
  </si>
  <si>
    <t>kpl</t>
  </si>
  <si>
    <t>2</t>
  </si>
  <si>
    <t>K</t>
  </si>
  <si>
    <t>011</t>
  </si>
  <si>
    <t>346244353</t>
  </si>
  <si>
    <t>Obezdívka koupelnových van ploch rovných tl 75 mm z pórobetonových přesných příčkovek hladkých Ytong</t>
  </si>
  <si>
    <t>m2</t>
  </si>
  <si>
    <t>4</t>
  </si>
  <si>
    <t>Vodorovné konstrukce</t>
  </si>
  <si>
    <t>411354209</t>
  </si>
  <si>
    <t>Bednění stropů ztracené z hraněných trapézových vln v 30 mm plech lesklý tl 1,0 mm</t>
  </si>
  <si>
    <t>014</t>
  </si>
  <si>
    <t>413231231</t>
  </si>
  <si>
    <t>Zazdívka zhlaví stropních trámů průřezu přes 40000 mm2</t>
  </si>
  <si>
    <t>kus</t>
  </si>
  <si>
    <t>5</t>
  </si>
  <si>
    <t>413232221</t>
  </si>
  <si>
    <t>Zazdívka zhlaví válcovaných nosníků v do 300 mm</t>
  </si>
  <si>
    <t>6</t>
  </si>
  <si>
    <t>413941125</t>
  </si>
  <si>
    <t>Osazování ocelových válcovaných nosníků stropů I, IE, U, UE nebo L č. 24 a vyšší</t>
  </si>
  <si>
    <t>t</t>
  </si>
  <si>
    <t>7</t>
  </si>
  <si>
    <t>134827100</t>
  </si>
  <si>
    <t>tyč ocelová IPN, jakost S 235 JR označení průřezu 180</t>
  </si>
  <si>
    <t>8</t>
  </si>
  <si>
    <t>134809150</t>
  </si>
  <si>
    <t>tyč ocelová IPN, jakost S 235 JR označení průřezu 200</t>
  </si>
  <si>
    <t>9</t>
  </si>
  <si>
    <t>133354280</t>
  </si>
  <si>
    <t>tyč ocelová L nerovnoramenná, značka oceli S 235 JR 75x50x60 mm</t>
  </si>
  <si>
    <t>Úpravy povrchů, podlahy a osazování výplní</t>
  </si>
  <si>
    <t>10</t>
  </si>
  <si>
    <t>612321121</t>
  </si>
  <si>
    <t>Vápenocementová omítka hladká jednovrstvá vnitřních stěn nanášená ručně</t>
  </si>
  <si>
    <t>11</t>
  </si>
  <si>
    <t>612341121</t>
  </si>
  <si>
    <t>Sádrová nebo vápenosádrová omítka hladká jednovrstvá vnitřních stěn nanášená ručně</t>
  </si>
  <si>
    <t>12</t>
  </si>
  <si>
    <t>631311126</t>
  </si>
  <si>
    <t>Mazanina tl do 120 mm z betonu prostého tř. C 25/30</t>
  </si>
  <si>
    <t>m3</t>
  </si>
  <si>
    <t>13</t>
  </si>
  <si>
    <t>631319012</t>
  </si>
  <si>
    <t>Příplatek k mazanině tl do 120 mm za přehlazení povrchu</t>
  </si>
  <si>
    <t>14</t>
  </si>
  <si>
    <t>631362021</t>
  </si>
  <si>
    <t>Výztuž mazanin svařovanými sítěmi Kari</t>
  </si>
  <si>
    <t>15</t>
  </si>
  <si>
    <t>632481213</t>
  </si>
  <si>
    <t>Separační vrstva z PE fólie</t>
  </si>
  <si>
    <t>16</t>
  </si>
  <si>
    <t>642945111</t>
  </si>
  <si>
    <t>Osazování protipožárních nebo protiplynových zárubní dveří jednokřídlových do 2,5 m2</t>
  </si>
  <si>
    <t>17</t>
  </si>
  <si>
    <t>5530001</t>
  </si>
  <si>
    <t>rámová dřevěná zárubeň 850/2050</t>
  </si>
  <si>
    <t>Ostatní konstrukce a práce</t>
  </si>
  <si>
    <t>18</t>
  </si>
  <si>
    <t>003</t>
  </si>
  <si>
    <t>945412113</t>
  </si>
  <si>
    <t>Teleskopická hydraulická montážní plošina výška zdvihu do 32 m</t>
  </si>
  <si>
    <t>den</t>
  </si>
  <si>
    <t>19</t>
  </si>
  <si>
    <t>949101112</t>
  </si>
  <si>
    <t>Lešení pomocné pro objekty pozemních staveb s lešeňovou podlahou v do 3,5 m zatížení do 150 kg/m2</t>
  </si>
  <si>
    <t>20</t>
  </si>
  <si>
    <t>952901111</t>
  </si>
  <si>
    <t>Vyčištění budov bytové a občanské výstavby při výšce podlaží do 4 m</t>
  </si>
  <si>
    <t>21</t>
  </si>
  <si>
    <t>013</t>
  </si>
  <si>
    <t>964061341</t>
  </si>
  <si>
    <t>Uvolnění zhlaví trámů ze zdiva cihelného průřezu zhlaví přes 0,05 m2</t>
  </si>
  <si>
    <t>22</t>
  </si>
  <si>
    <t>965041341</t>
  </si>
  <si>
    <t>Bourání podkladů pod dlažby nebo mazanin škvárobetonových tl do 100 mm pl přes 4 m2</t>
  </si>
  <si>
    <t>23</t>
  </si>
  <si>
    <t>965081113</t>
  </si>
  <si>
    <t>Bourání dlažby z dlaždic půdních plochy přes 1 m2</t>
  </si>
  <si>
    <t>24</t>
  </si>
  <si>
    <t>965082923</t>
  </si>
  <si>
    <t>Odstranění násypů pod podlahy tl do 100 mm pl přes 2 m2</t>
  </si>
  <si>
    <t>25</t>
  </si>
  <si>
    <t>973031336</t>
  </si>
  <si>
    <t>Vysekání kapes ve zdivu cihelném na MV nebo MVC pl do 0,16 m2 hl do 450 mm</t>
  </si>
  <si>
    <t>26</t>
  </si>
  <si>
    <t>978013191</t>
  </si>
  <si>
    <t>Otlučení vnitřních omítek stěn MV nebo MVC stěn v rozsahu do 100 %</t>
  </si>
  <si>
    <t>99</t>
  </si>
  <si>
    <t>Přesun hmot</t>
  </si>
  <si>
    <t>27</t>
  </si>
  <si>
    <t>997013116</t>
  </si>
  <si>
    <t>Vnitrostaveništní doprava suti a vybouraných hmot pro budovy v do 21 m s použitím mechanizace</t>
  </si>
  <si>
    <t>28</t>
  </si>
  <si>
    <t>997013312</t>
  </si>
  <si>
    <t>Montáž a demontáž stavebního výtahu  v do 20 m</t>
  </si>
  <si>
    <t>m</t>
  </si>
  <si>
    <t>29</t>
  </si>
  <si>
    <t>997013322</t>
  </si>
  <si>
    <t>Příplatek ke stavebnímu výtahu v do 20 m za první a ZKD den použití</t>
  </si>
  <si>
    <t>30</t>
  </si>
  <si>
    <t>997013501</t>
  </si>
  <si>
    <t>Odvoz suti na skládku a vybouraných hmot nebo meziskládku do 1 km se složením</t>
  </si>
  <si>
    <t>31</t>
  </si>
  <si>
    <t>997013509</t>
  </si>
  <si>
    <t>Příplatek k odvozu suti a vybouraných hmot na skládku ZKD 1 km přes 1 km</t>
  </si>
  <si>
    <t>32</t>
  </si>
  <si>
    <t>997013803</t>
  </si>
  <si>
    <t>Poplatek za uložení stavebního odpadu z keramických materiálů na skládce (skládkovné)</t>
  </si>
  <si>
    <t>33</t>
  </si>
  <si>
    <t>997013811</t>
  </si>
  <si>
    <t>Poplatek za uložení stavebního dřevěného odpadu na skládce (skládkovné)</t>
  </si>
  <si>
    <t>34</t>
  </si>
  <si>
    <t>998011003</t>
  </si>
  <si>
    <t>Přesun hmot pro budovy zděné v do 24 m</t>
  </si>
  <si>
    <t>35</t>
  </si>
  <si>
    <t>979001</t>
  </si>
  <si>
    <t>Požární ucpávky pro prostupy instalací požárními konstrukcemi</t>
  </si>
  <si>
    <t>Práce a dodávky PSV</t>
  </si>
  <si>
    <t>711</t>
  </si>
  <si>
    <t>Izolace proti vodě, vlhkosti a plynům</t>
  </si>
  <si>
    <t>36</t>
  </si>
  <si>
    <t>711193121</t>
  </si>
  <si>
    <t>Izolace proti zemní vlhkosti na vodorovné ploše těsnicí kaší AQUAFIN 2K</t>
  </si>
  <si>
    <t>37</t>
  </si>
  <si>
    <t>711193131</t>
  </si>
  <si>
    <t>Izolace proti zemní vlhkosti na svislé ploše těsnicí kaší AQUAFIN 2K</t>
  </si>
  <si>
    <t>38</t>
  </si>
  <si>
    <t>998711203</t>
  </si>
  <si>
    <t>Přesun hmot procentní pro izolace proti vodě, vlhkosti a plynům v objektech v do 60 m</t>
  </si>
  <si>
    <t>713</t>
  </si>
  <si>
    <t>Izolace tepelné</t>
  </si>
  <si>
    <t>39</t>
  </si>
  <si>
    <t>713121111</t>
  </si>
  <si>
    <t>Montáž izolace tepelné podlah volně kladenými rohožemi, pásy, dílci, deskami 1 vrstva</t>
  </si>
  <si>
    <t>40</t>
  </si>
  <si>
    <t>631526990</t>
  </si>
  <si>
    <t>deska minerální izolační tuhá tl.25 mm</t>
  </si>
  <si>
    <t>41</t>
  </si>
  <si>
    <t>42</t>
  </si>
  <si>
    <t>631481100.1</t>
  </si>
  <si>
    <t>deska minerální izolační  tl.60 mm</t>
  </si>
  <si>
    <t>43</t>
  </si>
  <si>
    <t>713121121</t>
  </si>
  <si>
    <t>Montáž izolace tepelné podlah volně kladenými rohožemi, pásy, dílci, deskami 2 vrstvy</t>
  </si>
  <si>
    <t>44</t>
  </si>
  <si>
    <t>631481100</t>
  </si>
  <si>
    <t>deska minerální izolační tl.60 mm</t>
  </si>
  <si>
    <t>45</t>
  </si>
  <si>
    <t>713121211</t>
  </si>
  <si>
    <t>Montáž izolace tepelné podlah volně kladenými okrajovými pásky</t>
  </si>
  <si>
    <t>46</t>
  </si>
  <si>
    <t>631402730</t>
  </si>
  <si>
    <t>pásek okrajový š 80 mm tl.12 mm</t>
  </si>
  <si>
    <t>47</t>
  </si>
  <si>
    <t>713151111</t>
  </si>
  <si>
    <t>Montáž izolace tepelné střech šikmých kladené volně mezi krokve rohoží, pásů, desek</t>
  </si>
  <si>
    <t>48</t>
  </si>
  <si>
    <t>631507960</t>
  </si>
  <si>
    <t>plsť skelná  tl.140 mm</t>
  </si>
  <si>
    <t>49</t>
  </si>
  <si>
    <t>713151121</t>
  </si>
  <si>
    <t>Montáž izolace tepelné střech šikmých kladené volně pod krokve rohoží, pásů, desek</t>
  </si>
  <si>
    <t>50</t>
  </si>
  <si>
    <t>631481520</t>
  </si>
  <si>
    <t>deska minerální izolační tl. 60 mm</t>
  </si>
  <si>
    <t>51</t>
  </si>
  <si>
    <t>998713203</t>
  </si>
  <si>
    <t>Přesun hmot procentní pro izolace tepelné v objektech v do 24 m</t>
  </si>
  <si>
    <t>721</t>
  </si>
  <si>
    <t xml:space="preserve">Zdravotechnika </t>
  </si>
  <si>
    <t>52</t>
  </si>
  <si>
    <t>721001</t>
  </si>
  <si>
    <t>Zdravotně technická instalace - samostatná část rozpočtu</t>
  </si>
  <si>
    <t>53</t>
  </si>
  <si>
    <t>721002</t>
  </si>
  <si>
    <t>Stavební přípomoc</t>
  </si>
  <si>
    <t>723</t>
  </si>
  <si>
    <t>Plynovod</t>
  </si>
  <si>
    <t>54</t>
  </si>
  <si>
    <t>723001</t>
  </si>
  <si>
    <t>Rozvod plynu v bytě - samostatná část rozpočtu</t>
  </si>
  <si>
    <t>55</t>
  </si>
  <si>
    <t>723002</t>
  </si>
  <si>
    <t>731</t>
  </si>
  <si>
    <t xml:space="preserve">Ústřední vytápění </t>
  </si>
  <si>
    <t>56</t>
  </si>
  <si>
    <t>731001</t>
  </si>
  <si>
    <t>VYtápění - samostatná část rozpočtu</t>
  </si>
  <si>
    <t>57</t>
  </si>
  <si>
    <t>731002</t>
  </si>
  <si>
    <t>741</t>
  </si>
  <si>
    <t xml:space="preserve">Elektromontáže </t>
  </si>
  <si>
    <t>58</t>
  </si>
  <si>
    <t>741001</t>
  </si>
  <si>
    <t>Elektroinstalace - samostatná část rozpočtu</t>
  </si>
  <si>
    <t>751</t>
  </si>
  <si>
    <t>Vzduchotechnika</t>
  </si>
  <si>
    <t>59</t>
  </si>
  <si>
    <t>751111052</t>
  </si>
  <si>
    <t>Mtž vent ax ntl podhledového D do 200 mm</t>
  </si>
  <si>
    <t>60</t>
  </si>
  <si>
    <t>429171000</t>
  </si>
  <si>
    <t>ventilátor radiální do kruhového potrubí KVK 125</t>
  </si>
  <si>
    <t>61</t>
  </si>
  <si>
    <t>751514762</t>
  </si>
  <si>
    <t>Mtž protidešťové stříšky plech potrubí kruhové s přírubou D do 200 mm</t>
  </si>
  <si>
    <t>62</t>
  </si>
  <si>
    <t>429723020</t>
  </si>
  <si>
    <t>stříška kruhová velikost 125</t>
  </si>
  <si>
    <t>63</t>
  </si>
  <si>
    <t>429723030</t>
  </si>
  <si>
    <t>stříška kruhová velikost 160</t>
  </si>
  <si>
    <t>64</t>
  </si>
  <si>
    <t>751525052</t>
  </si>
  <si>
    <t>Mtž potrubí plast kruh s přírubou D do 200 mm</t>
  </si>
  <si>
    <t>65</t>
  </si>
  <si>
    <t>286102190</t>
  </si>
  <si>
    <t>trubka PVC hrdlovaná  DN  125  D 140 x  5,4 x 6000 mm</t>
  </si>
  <si>
    <t>66</t>
  </si>
  <si>
    <t>713411111</t>
  </si>
  <si>
    <t>Montáž izolace tepelné potrubí pásy nebo rohožemi bez úpravy staženými drátem 1x</t>
  </si>
  <si>
    <t>67</t>
  </si>
  <si>
    <t>631535810</t>
  </si>
  <si>
    <t>deska izolační z minerálních vláken tl. 40 mm</t>
  </si>
  <si>
    <t>68</t>
  </si>
  <si>
    <t>998751202</t>
  </si>
  <si>
    <t>Přesun hmot procentní pro vzduchotechniku v objektech v do 24 m</t>
  </si>
  <si>
    <t>762</t>
  </si>
  <si>
    <t>Konstrukce tesařské</t>
  </si>
  <si>
    <t>69</t>
  </si>
  <si>
    <t>762331812</t>
  </si>
  <si>
    <t>Demontáž vázaných kcí krovů z hranolů průřezové plochy do 224 cm2</t>
  </si>
  <si>
    <t>70</t>
  </si>
  <si>
    <t>762331814</t>
  </si>
  <si>
    <t>Demontáž vázaných kcí krovů z hranolů průřezové plochy do 450 cm2</t>
  </si>
  <si>
    <t>71</t>
  </si>
  <si>
    <t>762331815</t>
  </si>
  <si>
    <t>Demontáž vázaných kcí krovů z hranolů průřezové plochy přes 450 cm2</t>
  </si>
  <si>
    <t>72</t>
  </si>
  <si>
    <t>605121110</t>
  </si>
  <si>
    <t>řezivo jehličnaté hranol jakost I-II délka 2 - 3,5 m</t>
  </si>
  <si>
    <t>73</t>
  </si>
  <si>
    <t>762332132</t>
  </si>
  <si>
    <t>Montáž vázaných kcí krovů pravidelných z hraněného řeziva průřezové plochy do 224 cm2</t>
  </si>
  <si>
    <t>74</t>
  </si>
  <si>
    <t>75</t>
  </si>
  <si>
    <t>762332133</t>
  </si>
  <si>
    <t>Montáž vázaných kcí krovů pravidelných z hraněného řeziva průřezové plochy do 288 cm2</t>
  </si>
  <si>
    <t>76</t>
  </si>
  <si>
    <t>762341111</t>
  </si>
  <si>
    <t>Bednění střech rovných z desek CETRIS tl 12 mm na sraz šroubovaných na krokve</t>
  </si>
  <si>
    <t>77</t>
  </si>
  <si>
    <t>762342214</t>
  </si>
  <si>
    <t>Montáž laťování na střechách jednoduchých sklonu do 60° osové vzdálenosti do 360 mm</t>
  </si>
  <si>
    <t>78</t>
  </si>
  <si>
    <t>605141130</t>
  </si>
  <si>
    <t>řezivo jehličnaté,střešní latě impregnované dl 2 - 3,5 m</t>
  </si>
  <si>
    <t>79</t>
  </si>
  <si>
    <t>762342216</t>
  </si>
  <si>
    <t>Montáž laťování na střechách jednoduchých sklonu do 60° osové vzdálenosti do 600 mm</t>
  </si>
  <si>
    <t>80</t>
  </si>
  <si>
    <t>762342812</t>
  </si>
  <si>
    <t>Demontáž laťování střech z latí osové vzdálenosti do 0,50 m</t>
  </si>
  <si>
    <t>81</t>
  </si>
  <si>
    <t>762354812</t>
  </si>
  <si>
    <t>Demontáž střešních výlezů</t>
  </si>
  <si>
    <t>82</t>
  </si>
  <si>
    <t>762002</t>
  </si>
  <si>
    <t>Kontrola stávajících tesařských prvků</t>
  </si>
  <si>
    <t>83</t>
  </si>
  <si>
    <t>762003</t>
  </si>
  <si>
    <t>Výměna nebo  oprava poškozených zhlaví stropních fošen</t>
  </si>
  <si>
    <t>84</t>
  </si>
  <si>
    <t>762395000</t>
  </si>
  <si>
    <t>Spojovací prostředky pro montáž krovu, bednění, laťování, světlíky, klíny</t>
  </si>
  <si>
    <t>85</t>
  </si>
  <si>
    <t>762511173</t>
  </si>
  <si>
    <t>Podlahové kce podkladové dvouvrstvé z desek CETRIS tl 2x12 mm na sraz šroubovaných</t>
  </si>
  <si>
    <t>86</t>
  </si>
  <si>
    <t>PK</t>
  </si>
  <si>
    <t>7628802</t>
  </si>
  <si>
    <t>zavětrování krovu BOVA BV/ZP 10-02</t>
  </si>
  <si>
    <t>87</t>
  </si>
  <si>
    <t>998762203</t>
  </si>
  <si>
    <t>Přesun hmot procentní pro kce tesařské v objektech v do 24 m</t>
  </si>
  <si>
    <t>88</t>
  </si>
  <si>
    <t>7628801</t>
  </si>
  <si>
    <t>Dočasné zajištění krovu v době výměny tesařských prvků</t>
  </si>
  <si>
    <t>89</t>
  </si>
  <si>
    <t>762001.1</t>
  </si>
  <si>
    <t>Zesílení středových vaznic válcovaným profilem UPN 160</t>
  </si>
  <si>
    <t>763</t>
  </si>
  <si>
    <t>Konstrukce suché výstavby</t>
  </si>
  <si>
    <t>90</t>
  </si>
  <si>
    <t>763111411</t>
  </si>
  <si>
    <t xml:space="preserve">SDK příčka tl 100 mm profil CW+UW 50 desky 2xA 12,5 TI 50 mm </t>
  </si>
  <si>
    <t>91</t>
  </si>
  <si>
    <t>763111431</t>
  </si>
  <si>
    <t xml:space="preserve">SDK příčka tl 100 mm profil CW+UW 50 desky 2xH2 12,5 TI 50 mm </t>
  </si>
  <si>
    <t>92</t>
  </si>
  <si>
    <t>763111437</t>
  </si>
  <si>
    <t xml:space="preserve">SDK příčka tl 150 mm profil CW+UW 100 desky 2xH2 12,5 TI 75 mm </t>
  </si>
  <si>
    <t>93</t>
  </si>
  <si>
    <t>763111723</t>
  </si>
  <si>
    <t>SDK příčka Al úhelník k ochraně rohů</t>
  </si>
  <si>
    <t>94</t>
  </si>
  <si>
    <t>763111915</t>
  </si>
  <si>
    <t>Zhotovení otvoru vel. do 2 m2 v SDK příčce tl do 100 mm s vyztužením profily</t>
  </si>
  <si>
    <t>95</t>
  </si>
  <si>
    <t>763121429</t>
  </si>
  <si>
    <t xml:space="preserve">SDK stěna předsazená tl 112,5 mm profil CW+UW 100 deska 1xH2 12,5 bez TI </t>
  </si>
  <si>
    <t>96</t>
  </si>
  <si>
    <t>7631214511</t>
  </si>
  <si>
    <t>SDK stěna předsazená tl 80 mm profil CW+UW 50 desky 2xDF 12,5  TI  AKU tl.40mm</t>
  </si>
  <si>
    <t>97</t>
  </si>
  <si>
    <t>763121463</t>
  </si>
  <si>
    <t xml:space="preserve">SDK stěna předsazená tl 170 mm profil CW+UW 75 desky 2xDF 12,5 TI 120 mm </t>
  </si>
  <si>
    <t>98</t>
  </si>
  <si>
    <t>763121467</t>
  </si>
  <si>
    <t xml:space="preserve">SDK stěna předsazená tl 170 mm profil CW+UW 100 desky 2xH2DF 12,5 TI 120 mm </t>
  </si>
  <si>
    <t>763131431</t>
  </si>
  <si>
    <t>SDK podhled deska 1xDF 12,5 bez TI dvouvrstvá spodní kce profil CD+UD</t>
  </si>
  <si>
    <t>100</t>
  </si>
  <si>
    <t>763161751</t>
  </si>
  <si>
    <t>SDK podkroví desky 2xDF 12,5 bez TI dvouvrstvá spodní kce profil CD+UD s parozábranou</t>
  </si>
  <si>
    <t>101</t>
  </si>
  <si>
    <t>763161771</t>
  </si>
  <si>
    <t>SDK podkroví desky 2xH2 12,5  bez TI dvouvrstvá spodní kce profil CD+UD  s parozábranou</t>
  </si>
  <si>
    <t>102</t>
  </si>
  <si>
    <t>763164555</t>
  </si>
  <si>
    <t>SDK obklad zděných kcí  desky 1xDF 12,5</t>
  </si>
  <si>
    <t>103</t>
  </si>
  <si>
    <t>763172312</t>
  </si>
  <si>
    <t>Montáž revizních dvířek SDK kcí vel. 300x300 mm</t>
  </si>
  <si>
    <t>104</t>
  </si>
  <si>
    <t>590307110</t>
  </si>
  <si>
    <t>dvířka revizní  300 x 300 mm</t>
  </si>
  <si>
    <t>105</t>
  </si>
  <si>
    <t>763182411</t>
  </si>
  <si>
    <t>SDK opláštění obvodu střešního okna z desek a UA profilů hloubky do 0,5 m</t>
  </si>
  <si>
    <t>106</t>
  </si>
  <si>
    <t>998763202</t>
  </si>
  <si>
    <t>Přesun hmot procentní pro dřevostavby v objektech v do 24 m</t>
  </si>
  <si>
    <t>764</t>
  </si>
  <si>
    <t>Konstrukce klempířské</t>
  </si>
  <si>
    <t>107</t>
  </si>
  <si>
    <t>764221230</t>
  </si>
  <si>
    <t>Oplechování Cu říms pod nadřímsovým žlabem rš 660 mm</t>
  </si>
  <si>
    <t>108</t>
  </si>
  <si>
    <t>764239210</t>
  </si>
  <si>
    <t>Lemování komínů Cu vlnitá krytina v ploše</t>
  </si>
  <si>
    <t>109</t>
  </si>
  <si>
    <t>764255203</t>
  </si>
  <si>
    <t>Žlab Cu nástřešní oblý rš 660 mm</t>
  </si>
  <si>
    <t>110</t>
  </si>
  <si>
    <t>764291220</t>
  </si>
  <si>
    <t>Střešní prvky Cu - závětrná lišta rš 330 mm</t>
  </si>
  <si>
    <t>111</t>
  </si>
  <si>
    <t>764322831</t>
  </si>
  <si>
    <t>Demontáž oplechování okapů tvrdá krytina rš 400 mm do 45°</t>
  </si>
  <si>
    <t>112</t>
  </si>
  <si>
    <t>764554203</t>
  </si>
  <si>
    <t>Odpadní trouby Cu kruhové D 120 mm</t>
  </si>
  <si>
    <t>113</t>
  </si>
  <si>
    <t>764556243</t>
  </si>
  <si>
    <t>Montáž Cu koleno horní kruhové D 120 mm</t>
  </si>
  <si>
    <t>114</t>
  </si>
  <si>
    <t>553442350</t>
  </si>
  <si>
    <t>koleno 40° 120 měděný plech</t>
  </si>
  <si>
    <t>115</t>
  </si>
  <si>
    <t>553443540</t>
  </si>
  <si>
    <t>koleno 72° dle DIN 1846 1120 měděný plech</t>
  </si>
  <si>
    <t>116</t>
  </si>
  <si>
    <t>998764203</t>
  </si>
  <si>
    <t>Přesun hmot procentní pro konstrukce klempířské v objektech v do 24 m</t>
  </si>
  <si>
    <t>765</t>
  </si>
  <si>
    <t>Konstrukce pokrývačské</t>
  </si>
  <si>
    <t>117</t>
  </si>
  <si>
    <t>765111017</t>
  </si>
  <si>
    <t>Montáž krytiny keramické drážkové sklonu do 30° na sucho přes 13 do 14 ks/m2</t>
  </si>
  <si>
    <t>118</t>
  </si>
  <si>
    <t>596605240</t>
  </si>
  <si>
    <t>taška ražená režná Francouzská 14 základní 24,5x40,5 cm vč. všech doplňků a spojovacího materiálu</t>
  </si>
  <si>
    <t>119</t>
  </si>
  <si>
    <t>596605500</t>
  </si>
  <si>
    <t>hřebenáč č.2 drážkový,šířka 21 cm, k taškám ze Šlapanic, režná</t>
  </si>
  <si>
    <t>120</t>
  </si>
  <si>
    <t>765111803</t>
  </si>
  <si>
    <t>Demontáž krytiny keramické drážkové sklonu do 30° na sucho k dalšímu použití</t>
  </si>
  <si>
    <t>121</t>
  </si>
  <si>
    <t>765191001</t>
  </si>
  <si>
    <t>Montáž pojistné hydroizolační fólie kladené ve sklonu do 20° lepením na bednění nebo izolaci</t>
  </si>
  <si>
    <t>122</t>
  </si>
  <si>
    <t>283292680</t>
  </si>
  <si>
    <t>folie podstřešní difúzní  140 g/m2</t>
  </si>
  <si>
    <t>123</t>
  </si>
  <si>
    <t>765111813</t>
  </si>
  <si>
    <t>Příplatek k demontáži krytiny keramické drážkové k dalšímu použití za sklon nad 30°</t>
  </si>
  <si>
    <t>124</t>
  </si>
  <si>
    <t>998765203</t>
  </si>
  <si>
    <t>Přesun hmot procentní pro krytiny skládané v objektech v do 24 m</t>
  </si>
  <si>
    <t>766</t>
  </si>
  <si>
    <t>Konstrukce truhlářské</t>
  </si>
  <si>
    <t>125</t>
  </si>
  <si>
    <t>766660022</t>
  </si>
  <si>
    <t>126</t>
  </si>
  <si>
    <t>611742040</t>
  </si>
  <si>
    <t>127</t>
  </si>
  <si>
    <t>766660171</t>
  </si>
  <si>
    <t>Montáž dveřních křídel otvíravých 1křídlových š do 0,8 m do obložkové zárubně</t>
  </si>
  <si>
    <t>128</t>
  </si>
  <si>
    <t>549146200</t>
  </si>
  <si>
    <t>klika včetně rozet a montážního materiálu Ilsa R PZ nerez PK</t>
  </si>
  <si>
    <t>129</t>
  </si>
  <si>
    <t>611603250</t>
  </si>
  <si>
    <t>dveře dřevěné vnitřní hladké plné 1křídlové standard,vč mřížky hliníkové 60-70x197 cm</t>
  </si>
  <si>
    <t>130</t>
  </si>
  <si>
    <t>611607120</t>
  </si>
  <si>
    <t>dveře vnitřní hladké ze2/3 zasklené 1křídlové bílé  80x197 cm</t>
  </si>
  <si>
    <t>131</t>
  </si>
  <si>
    <t>766671022a.1</t>
  </si>
  <si>
    <t>Montáž střešního ateliérového okna do krytiny tvarované 200 x 175 cm</t>
  </si>
  <si>
    <t>132</t>
  </si>
  <si>
    <t>611243020a.1</t>
  </si>
  <si>
    <t>ateliérové okno 2000 x 1750mm vč. oplechování</t>
  </si>
  <si>
    <t>133</t>
  </si>
  <si>
    <t>766671024</t>
  </si>
  <si>
    <t>Montáž střešního okna do krytiny tvarované 78 x 118 cm</t>
  </si>
  <si>
    <t>134</t>
  </si>
  <si>
    <t>611243030</t>
  </si>
  <si>
    <t>okno střešní 78 x 118 cm vč. oplechování a lemování</t>
  </si>
  <si>
    <t>135</t>
  </si>
  <si>
    <t>766671026</t>
  </si>
  <si>
    <t>Montáž střešního okna do krytiny tvarované 78 x 160 cm</t>
  </si>
  <si>
    <t>136</t>
  </si>
  <si>
    <t>611243080</t>
  </si>
  <si>
    <t>okno střešní 78 x 160 cm vč. oplechování a lemování</t>
  </si>
  <si>
    <t>137</t>
  </si>
  <si>
    <t>766682111</t>
  </si>
  <si>
    <t>Montáž zárubní obložkových pro dveře jednokřídlové tl stěny do 170 mm</t>
  </si>
  <si>
    <t>138</t>
  </si>
  <si>
    <t>611822580</t>
  </si>
  <si>
    <t>zárubeň obložková pro dveře 1křídlové 60,70,80,90x197 cm, tl. 8 - 17 cm,dub,buk</t>
  </si>
  <si>
    <t>139</t>
  </si>
  <si>
    <t>998766203</t>
  </si>
  <si>
    <t>Přesun hmot procentní pro konstrukce truhlářské v objektech v do 24 m</t>
  </si>
  <si>
    <t>771</t>
  </si>
  <si>
    <t>Podlahy z dlaždic</t>
  </si>
  <si>
    <t>140</t>
  </si>
  <si>
    <t>771574115</t>
  </si>
  <si>
    <t>Montáž podlah keramických režných hladkých lepených flexibilním lepidlem do 22 ks/m2</t>
  </si>
  <si>
    <t>141</t>
  </si>
  <si>
    <t>597611350</t>
  </si>
  <si>
    <t>dlaždice keramické - 25 x 25 x 0,8 cm I. j.</t>
  </si>
  <si>
    <t>142</t>
  </si>
  <si>
    <t>998771203</t>
  </si>
  <si>
    <t>Přesun hmot procentní pro podlahy z dlaždic v objektech v do 24 m</t>
  </si>
  <si>
    <t>775</t>
  </si>
  <si>
    <t>Podlahy skládané (parkety, vlysy, lamely aj.)</t>
  </si>
  <si>
    <t>143</t>
  </si>
  <si>
    <t>775413310</t>
  </si>
  <si>
    <t>Montáž soklíku ze dřeva tvrdého nebo měkkého přibíjeného s přetmelením</t>
  </si>
  <si>
    <t>144</t>
  </si>
  <si>
    <t>614181020</t>
  </si>
  <si>
    <t>lišta dřevěná buk 8x35 mm</t>
  </si>
  <si>
    <t>145</t>
  </si>
  <si>
    <t>775541111</t>
  </si>
  <si>
    <t>Montáž podlah plovoucích z lamel dýhovaných a laminovaných lepených v drážce š dílce do 150 mm</t>
  </si>
  <si>
    <t>146</t>
  </si>
  <si>
    <t>611510470</t>
  </si>
  <si>
    <t xml:space="preserve">parketa 14X192X2200 </t>
  </si>
  <si>
    <t>147</t>
  </si>
  <si>
    <t>775591191</t>
  </si>
  <si>
    <t>Montáž podložky vyrovnávací a tlumící pro plovoucí podlahy</t>
  </si>
  <si>
    <t>148</t>
  </si>
  <si>
    <t>611553510</t>
  </si>
  <si>
    <t>podložka pěnová 5 mm</t>
  </si>
  <si>
    <t>149</t>
  </si>
  <si>
    <t>998775203</t>
  </si>
  <si>
    <t>Přesun hmot procentní pro podlahy dřevěné v objektech v do 24 m</t>
  </si>
  <si>
    <t>781</t>
  </si>
  <si>
    <t>Dokončovací práce - obklady keramické</t>
  </si>
  <si>
    <t>150</t>
  </si>
  <si>
    <t>781411111</t>
  </si>
  <si>
    <t>Montáž obkladaček vnitřních pórovinových pravoúhlých do 22 ks/m2 kladených do malty</t>
  </si>
  <si>
    <t>151</t>
  </si>
  <si>
    <t>597610410</t>
  </si>
  <si>
    <t>obkládačky keramické  (bílé i barevné) 20 x 25 x 0,68 cm I. j.</t>
  </si>
  <si>
    <t>152</t>
  </si>
  <si>
    <t>998781203</t>
  </si>
  <si>
    <t>Přesun hmot procentní pro obklady keramické v objektech v do 24 m</t>
  </si>
  <si>
    <t>783</t>
  </si>
  <si>
    <t>Dokončovací práce - nátěry</t>
  </si>
  <si>
    <t>153</t>
  </si>
  <si>
    <t>783783201</t>
  </si>
  <si>
    <t>Nátěry tesařských konstrukcí proti ohni stupeň požární odolnosti B (nesnadno hořlavý)</t>
  </si>
  <si>
    <t>154</t>
  </si>
  <si>
    <t>783783311</t>
  </si>
  <si>
    <t>Nátěry tesařských kcí proti dřevokazným houbám, hmyzu a plísním preventivní dvojnásobné v interiéru s mechanickým očištěním</t>
  </si>
  <si>
    <t>784</t>
  </si>
  <si>
    <t>Dokončovací práce - malby</t>
  </si>
  <si>
    <t>155</t>
  </si>
  <si>
    <t>784412301</t>
  </si>
  <si>
    <t>Pačokování vápenným mlékem se začištěním dvojnásobné v místnostech v do 3,8 m</t>
  </si>
  <si>
    <t>156</t>
  </si>
  <si>
    <t>784424271</t>
  </si>
  <si>
    <t>Malby vápenné tónované dvojnásobné se začištěním a 2x pačokováním v místnostech v do 3,8 m</t>
  </si>
  <si>
    <t>157</t>
  </si>
  <si>
    <t>784441012</t>
  </si>
  <si>
    <t>Malby latexové tónované DÜFA otěruvzdorné dvojnásobné s penetrací v místnostech v do 5 m</t>
  </si>
  <si>
    <t>25-M</t>
  </si>
  <si>
    <t>Ostatní náklady spojené se stavbou</t>
  </si>
  <si>
    <t>158</t>
  </si>
  <si>
    <t>925</t>
  </si>
  <si>
    <t>925001</t>
  </si>
  <si>
    <t>Stavebně technický průzkum</t>
  </si>
  <si>
    <t>159</t>
  </si>
  <si>
    <t>241</t>
  </si>
  <si>
    <t>925002</t>
  </si>
  <si>
    <t>Projekt  provedení stavby</t>
  </si>
  <si>
    <t>160</t>
  </si>
  <si>
    <t>925003</t>
  </si>
  <si>
    <t>Projekt skutečného provedení</t>
  </si>
  <si>
    <t>161</t>
  </si>
  <si>
    <t>925004</t>
  </si>
  <si>
    <t>Měření a zkoušky potřebné ke kolaudaci</t>
  </si>
  <si>
    <t>162</t>
  </si>
  <si>
    <t>925005</t>
  </si>
  <si>
    <t>Stavební zábory v době rekonstrukce</t>
  </si>
  <si>
    <t>S1</t>
  </si>
  <si>
    <t>skladba střechy S1</t>
  </si>
  <si>
    <t>123,4</t>
  </si>
  <si>
    <t>okna</t>
  </si>
  <si>
    <t>Plocha střešních oken</t>
  </si>
  <si>
    <t>9,02</t>
  </si>
  <si>
    <t>strop_1</t>
  </si>
  <si>
    <t>strop</t>
  </si>
  <si>
    <t>92,205</t>
  </si>
  <si>
    <t>s2</t>
  </si>
  <si>
    <t>skladba S2</t>
  </si>
  <si>
    <t>44,948</t>
  </si>
  <si>
    <t>P1</t>
  </si>
  <si>
    <t>skladba P1</t>
  </si>
  <si>
    <t>63,03</t>
  </si>
  <si>
    <t>Podkrovní byt  Dr. Zikmunda Wintra 24- č.p.548 byt č.2</t>
  </si>
  <si>
    <t>Zdravotně technická instalace</t>
  </si>
  <si>
    <t xml:space="preserve">ZAŘIZOVACÍ PŘEDMĚTY - dodávka </t>
  </si>
  <si>
    <t>U</t>
  </si>
  <si>
    <t>umyvadlo vč.baterie, zápach.uzávěrky a kotvících prvků</t>
  </si>
  <si>
    <t>Um</t>
  </si>
  <si>
    <t>umývátko vč.baterie, zápach.uzávěrky a kotvících prvků</t>
  </si>
  <si>
    <t>WC</t>
  </si>
  <si>
    <t>klozet závěsný + WC předstěna + prkénko + ovládací tlačítko  + kotvící prvky</t>
  </si>
  <si>
    <t xml:space="preserve">dřez vč.baterie a zápach.uzávěrky </t>
  </si>
  <si>
    <t>AP</t>
  </si>
  <si>
    <t>automatická pračka - není součást dodávky ZTI</t>
  </si>
  <si>
    <t>MN</t>
  </si>
  <si>
    <t>myčka nádobí - není součást dodávky ZTI</t>
  </si>
  <si>
    <t>S</t>
  </si>
  <si>
    <t xml:space="preserve">sprchový kout vč. vaničky, zástěny, baterie + sprchový set, zápach.uzávěrky a kot. prvků </t>
  </si>
  <si>
    <t>V</t>
  </si>
  <si>
    <t>vana vč.baterie se sprchovým setem, zápach.uzávěrky  a kotvících prvků</t>
  </si>
  <si>
    <t>ZAŘIZOVACÍ PŘEDMĚTY - montáž</t>
  </si>
  <si>
    <t>soubor</t>
  </si>
  <si>
    <t xml:space="preserve">KANALIZACE - dodávka </t>
  </si>
  <si>
    <t>HL810</t>
  </si>
  <si>
    <t>větrací hlavice DN100</t>
  </si>
  <si>
    <t>HL807</t>
  </si>
  <si>
    <t>větrací hlavice DN70</t>
  </si>
  <si>
    <t>HL904</t>
  </si>
  <si>
    <t>přivzdušňovací hlavice DN50</t>
  </si>
  <si>
    <t>HL136</t>
  </si>
  <si>
    <t>kondenzační suchý sifon</t>
  </si>
  <si>
    <t>HL405</t>
  </si>
  <si>
    <t>pračkový komplet</t>
  </si>
  <si>
    <t>P.SIFON</t>
  </si>
  <si>
    <t xml:space="preserve">podomítková pračková zápachová uzávěrka DN50 </t>
  </si>
  <si>
    <t>TBUBKY HT vč. tvarovek a uchycení</t>
  </si>
  <si>
    <t>DN32</t>
  </si>
  <si>
    <t>HT DN 32</t>
  </si>
  <si>
    <t>DN50</t>
  </si>
  <si>
    <t>HT DN 50</t>
  </si>
  <si>
    <t>DN70</t>
  </si>
  <si>
    <t>HT DN 70</t>
  </si>
  <si>
    <t>DN100</t>
  </si>
  <si>
    <t>HT DN100</t>
  </si>
  <si>
    <t>KANALIZACE - montáž</t>
  </si>
  <si>
    <t xml:space="preserve">VNITŘNÍ  VODOVOD - dodávka </t>
  </si>
  <si>
    <t>KK DN20</t>
  </si>
  <si>
    <t>kulový kohout DN 20</t>
  </si>
  <si>
    <t>KK DN25</t>
  </si>
  <si>
    <t>kulový kohout DN 25</t>
  </si>
  <si>
    <t>filtr DN20</t>
  </si>
  <si>
    <t>RV15</t>
  </si>
  <si>
    <t>rohový ventil DN15</t>
  </si>
  <si>
    <t>PrV20</t>
  </si>
  <si>
    <t>pračkový ventil DN20</t>
  </si>
  <si>
    <t>byt. vodoměr</t>
  </si>
  <si>
    <t>bytový vodoměr SV-3/4" (2,5m3)</t>
  </si>
  <si>
    <t>20-25</t>
  </si>
  <si>
    <t>plastové vodovodní potrubí PPr</t>
  </si>
  <si>
    <t>plastové vodovodní potrubí PPr s AL výztiží - STABI</t>
  </si>
  <si>
    <t>tepelná izolace Mirelon tl.9mm</t>
  </si>
  <si>
    <t>tepelná izolace Mirelon tl.16mm</t>
  </si>
  <si>
    <t>VINITŘNÍ VODOVOD - montáž</t>
  </si>
  <si>
    <t>Rozvod plynu v bytě</t>
  </si>
  <si>
    <t>VNITŘNÍ PLYNOVOD - dodávka</t>
  </si>
  <si>
    <t>PLYNOMĚR G4</t>
  </si>
  <si>
    <t>Plynoměr  velikosti G4</t>
  </si>
  <si>
    <t>KK DN 1"</t>
  </si>
  <si>
    <t>Plynový kulový kohout DN 1"</t>
  </si>
  <si>
    <t>KK DN 1/2"</t>
  </si>
  <si>
    <t>Plynový kulový kohout DN 1/2"</t>
  </si>
  <si>
    <t>KK DN 3/4"</t>
  </si>
  <si>
    <t>Plynový kulový kohout DN 3/4"</t>
  </si>
  <si>
    <t>OC. DN 1"</t>
  </si>
  <si>
    <t>Plynová ocelová bezešvá trubka DN 1"</t>
  </si>
  <si>
    <t>OC. DN 3/4"</t>
  </si>
  <si>
    <t>Plynová ocelová bezešvá trubka DN 3/4"</t>
  </si>
  <si>
    <t>OC. DN 5/4"</t>
  </si>
  <si>
    <t>Plynová ocelová bezešvá trubka DN 5/4"</t>
  </si>
  <si>
    <t>chr. OC. DN 6/4"</t>
  </si>
  <si>
    <t>Plynová ocelová bezešvá trubka DN 6/4"</t>
  </si>
  <si>
    <t>VNITŘNÍ PLYNOVOD - montáž</t>
  </si>
  <si>
    <t>Vytápění</t>
  </si>
  <si>
    <t>MATERIÁL - dodávka</t>
  </si>
  <si>
    <t>Plynový závěsný, kondenzační kotel s integrovaným 20l zásobníkem TV, o jmenovitém výkonu 20kW pro UT a 23kW pro TV</t>
  </si>
  <si>
    <t>Souosé odkouření 2,5m včetně kolen a hlavice</t>
  </si>
  <si>
    <t>Prostorový termostat s týdenním programem včetně čidla</t>
  </si>
  <si>
    <t>Trubky měď</t>
  </si>
  <si>
    <t>15x1-18x1</t>
  </si>
  <si>
    <t>bm</t>
  </si>
  <si>
    <t>izolace na bázi polyetylenu – Tubolit DG-tl.13mm</t>
  </si>
  <si>
    <t>13x15-13x18</t>
  </si>
  <si>
    <t>Kulový kohout-DN15-DN20</t>
  </si>
  <si>
    <t>ks</t>
  </si>
  <si>
    <t>Filtr-DN15-DN20</t>
  </si>
  <si>
    <t>Vypouštěcí kohout-DN15</t>
  </si>
  <si>
    <t>Ruční odvzdušňovací ventil-DN15</t>
  </si>
  <si>
    <t>Dvířka 200/200</t>
  </si>
  <si>
    <t>HEIMEIER - dodávka</t>
  </si>
  <si>
    <t>termostatické hlavice – Heimeier typ DX</t>
  </si>
  <si>
    <t>dvojitý kulový kohout Vekolux DN15-rohový</t>
  </si>
  <si>
    <t>radiátorový ventil s dvoubodovým připojením                   Heimeier typ MULTILUX-DN15-rohový</t>
  </si>
  <si>
    <t>OTOPNÁ TĚLESA - dodávka</t>
  </si>
  <si>
    <t>Koralux Linear Comfort se středovým připojením M</t>
  </si>
  <si>
    <t>Drobný kotevní materiál</t>
  </si>
  <si>
    <t>TOPENÍ - montáž</t>
  </si>
  <si>
    <t>Elektroinstalace</t>
  </si>
  <si>
    <t>Technický popis</t>
  </si>
  <si>
    <t>PARAMETRY</t>
  </si>
  <si>
    <t>SILNOPROUD - dodávka</t>
  </si>
  <si>
    <t>ROZVADĚČE-DODÁVKA - dodávka</t>
  </si>
  <si>
    <t xml:space="preserve">Rozvodnice bytová RB - zapuštěná, 24M </t>
  </si>
  <si>
    <t>300/350/80mm-IP41</t>
  </si>
  <si>
    <t>NOSNÝ MATERIÁL-KABELY, VODIČE - dodávka</t>
  </si>
  <si>
    <t>2.1</t>
  </si>
  <si>
    <t>Kabel CYKY</t>
  </si>
  <si>
    <t>2O x 1,5mm2</t>
  </si>
  <si>
    <t>2.2</t>
  </si>
  <si>
    <t>3O x 1,5mm2</t>
  </si>
  <si>
    <t>2.3</t>
  </si>
  <si>
    <t>3J x 1,5mm2</t>
  </si>
  <si>
    <t>2.4</t>
  </si>
  <si>
    <t>3J x 2,5mm2</t>
  </si>
  <si>
    <t>2.5</t>
  </si>
  <si>
    <t>5J x 2,5mm2</t>
  </si>
  <si>
    <t>2.6</t>
  </si>
  <si>
    <t>4x10mm2</t>
  </si>
  <si>
    <t>2.7</t>
  </si>
  <si>
    <t>Vodič CY  (zel./žl)</t>
  </si>
  <si>
    <t>2,5mm2</t>
  </si>
  <si>
    <t>2.8</t>
  </si>
  <si>
    <t>4mm2</t>
  </si>
  <si>
    <t>NOSNÝ MATERIÁL-KRABICE, TRUBKY - dodávka</t>
  </si>
  <si>
    <t>3.1</t>
  </si>
  <si>
    <t>Krabice přístrojová pod omítku</t>
  </si>
  <si>
    <t>3.2</t>
  </si>
  <si>
    <t>Krabice odbočná pod omítku se svorkovnicí a víčkem</t>
  </si>
  <si>
    <t>pr.75mm</t>
  </si>
  <si>
    <t>3.3</t>
  </si>
  <si>
    <t>pr.100mm</t>
  </si>
  <si>
    <t>3.4</t>
  </si>
  <si>
    <t>Trubka elektroinstalační do stropů</t>
  </si>
  <si>
    <t>pr.23mm</t>
  </si>
  <si>
    <t>3.5</t>
  </si>
  <si>
    <t>Svorka "Bernard"</t>
  </si>
  <si>
    <t>3.6</t>
  </si>
  <si>
    <t xml:space="preserve">Hmoždinky vč.vrutů, vrtání </t>
  </si>
  <si>
    <t>MATERIÁL-PŘÍSTROJE - dodávka</t>
  </si>
  <si>
    <t>4.1</t>
  </si>
  <si>
    <t>Spínač řazení 1, vč.krytu, bílá, IP20</t>
  </si>
  <si>
    <t>10A/250V,50Hz</t>
  </si>
  <si>
    <t>4.2</t>
  </si>
  <si>
    <t>Spínač řazení 5, vč.krytu, bílá, IP20</t>
  </si>
  <si>
    <t>4.3</t>
  </si>
  <si>
    <t>Spínač řazení 6, vč.krytu, bílá, IP20</t>
  </si>
  <si>
    <t>4.4</t>
  </si>
  <si>
    <t>Spínač řazení 6+1, vč.krytu, bílá, IP20</t>
  </si>
  <si>
    <t>4.5</t>
  </si>
  <si>
    <t>Spínač řazení 7, vč.krytu, bílá, IP20</t>
  </si>
  <si>
    <t>4.6</t>
  </si>
  <si>
    <t>Zásuvka jednonásobná vč.krytu, bílá, IP20</t>
  </si>
  <si>
    <t>16A/250V,50Hz</t>
  </si>
  <si>
    <t>4.7</t>
  </si>
  <si>
    <t>Zásuvka jednonásobná vč.krytu, bílá, IP44</t>
  </si>
  <si>
    <t>4.8</t>
  </si>
  <si>
    <t>Zásuvka dvojnásobná vč.krytu, bílá, IP20</t>
  </si>
  <si>
    <t>4.9</t>
  </si>
  <si>
    <t>Zásuvka jednonásobná s proud.chráničem vč.krytu, bílá, IP44</t>
  </si>
  <si>
    <t>MATERIÁL-SVÍTIDLA - dodávka</t>
  </si>
  <si>
    <t>5.1</t>
  </si>
  <si>
    <t>Svítidlo žárovkové - A  (byt-předsíň, wc) - stropní</t>
  </si>
  <si>
    <t>1x42W,IP20</t>
  </si>
  <si>
    <t>5.2</t>
  </si>
  <si>
    <t>Svítidlo žárovkové - B  (byt-koupelna, spíž) -stropní, nástěnné</t>
  </si>
  <si>
    <t>1x32W, IP44</t>
  </si>
  <si>
    <t>5.3</t>
  </si>
  <si>
    <t>Svítidlo žárovkové - C  (byt-kuchyně pod linku) - nástěnné</t>
  </si>
  <si>
    <t>1x36W, IP20</t>
  </si>
  <si>
    <t>5.4</t>
  </si>
  <si>
    <t>Lustr svorka pro ukončení kabelu pro svítidla</t>
  </si>
  <si>
    <t>SLABOPROUD - dodávka a montáž</t>
  </si>
  <si>
    <t>TELEFONNÍ ROZVOD - dodávka</t>
  </si>
  <si>
    <t>1.1</t>
  </si>
  <si>
    <t>Kabel UTP cat.5e</t>
  </si>
  <si>
    <t>4x2</t>
  </si>
  <si>
    <t>1.2</t>
  </si>
  <si>
    <t xml:space="preserve">Trubka elektroinstalační pod omítku </t>
  </si>
  <si>
    <t>16mm</t>
  </si>
  <si>
    <t>1.3</t>
  </si>
  <si>
    <t>25mm</t>
  </si>
  <si>
    <t>1.4</t>
  </si>
  <si>
    <t>Protahovací vodič</t>
  </si>
  <si>
    <t>AY 1,5</t>
  </si>
  <si>
    <t>1.5</t>
  </si>
  <si>
    <t xml:space="preserve">Telefonní zásuvka RJ45 cat.5e </t>
  </si>
  <si>
    <t>1.6</t>
  </si>
  <si>
    <t>1.7</t>
  </si>
  <si>
    <t>Krabice protahovací vč.víčka pod om.</t>
  </si>
  <si>
    <t>100/100mm</t>
  </si>
  <si>
    <t>SPOLEČNÁ TV ANTÉNA - dodávka</t>
  </si>
  <si>
    <t>Koaxiální kabel 75 Ohm pro TV signál</t>
  </si>
  <si>
    <t>Krabice přístrojová</t>
  </si>
  <si>
    <t>KP68</t>
  </si>
  <si>
    <t>Zásuvka KTV</t>
  </si>
  <si>
    <t>DOMÁCÍ TELEFON+ZVONK.SIGNALIZACE - dodávka</t>
  </si>
  <si>
    <t xml:space="preserve">Kabel SYKFY </t>
  </si>
  <si>
    <t>5x2x0,5mm</t>
  </si>
  <si>
    <t xml:space="preserve">Trubka ohebná PE-pod omítku </t>
  </si>
  <si>
    <t>Přístroj domácího telefonu-nástěnný</t>
  </si>
  <si>
    <t>Zvonek bytový 2-tonový</t>
  </si>
  <si>
    <t>Zvonkové tlačítko před bytovou jednotkou</t>
  </si>
  <si>
    <t>OSTATNÍ</t>
  </si>
  <si>
    <t>Revize silnoproudých zařízení</t>
  </si>
  <si>
    <t>hod</t>
  </si>
  <si>
    <t>Revize slaboproudých zařízení</t>
  </si>
  <si>
    <t>Montáž včetně vyzbrojení rozvaděče RB</t>
  </si>
  <si>
    <t>Zednické práce, začištění drážek a průrazů</t>
  </si>
  <si>
    <t>hod.</t>
  </si>
  <si>
    <t>Dokumentace provedení stavby v 6-ti vyhotovení</t>
  </si>
  <si>
    <t>Dokumentace skutečného provedení ve 3-vyhotoveních</t>
  </si>
  <si>
    <t>Autonomní hlásič požáru</t>
  </si>
  <si>
    <t>Pohony pro střešní okna VELUX</t>
  </si>
  <si>
    <t>KMG100</t>
  </si>
  <si>
    <t>Ovládací prvek pro střešní okna VELUX</t>
  </si>
  <si>
    <t>KUX100</t>
  </si>
  <si>
    <t>4.10</t>
  </si>
  <si>
    <t>Kabeláž CYKY 3Jx2,5mm2 (10m)pro pohony+zásuvka 230V(1ks)</t>
  </si>
  <si>
    <t>MONTÁŽE</t>
  </si>
  <si>
    <t>Montáž silnoproudých rozvodů včetně vyzbrojení rozvaděče RB</t>
  </si>
  <si>
    <t>soub</t>
  </si>
  <si>
    <t>Montáž slaboproudých rozvodů</t>
  </si>
  <si>
    <t>Zednické práce a stavební přípomoci ( prozážení stěn, stropů, provádění drážek, začištění )</t>
  </si>
  <si>
    <t>KLTM 1820x600 + Z-KTTR 300W</t>
  </si>
  <si>
    <t>Radik VKL s integrovaným ventilem, typ 11, výška 600 – levé připojení</t>
  </si>
  <si>
    <t>délka 400mm</t>
  </si>
  <si>
    <t>délka 1200mm</t>
  </si>
  <si>
    <t>Radik VK s integrovaným ventilem, typ 21, výška 600</t>
  </si>
  <si>
    <t>délka 2000mm</t>
  </si>
  <si>
    <t>Radik VKU s integrovaným ventilem, typ 21, výška 600 – levé připojení</t>
  </si>
  <si>
    <t>délka 700mm</t>
  </si>
  <si>
    <t>Jistič 16A - rezerva pro klimatizaci</t>
  </si>
  <si>
    <t>HT DN 32 - příprava pro klimatizaci</t>
  </si>
  <si>
    <t>Montáž dveřních křídel otvíravých 1křídlových š přes 0,8 m požárních do dřevěné zárubně</t>
  </si>
  <si>
    <t>dveře dřevěné vchodové 850/2050, kopie stávajících, speciální dřev. lepená lamela - IV 78, tříbodový zámek, bezpeč. panty,</t>
  </si>
  <si>
    <t>Výkaz výměr</t>
  </si>
  <si>
    <t>kamerové zkoušky veškerých stoupaček kanalizace - provedení ve dvou etapách - před zahájením a  po  dokončení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</si>
</sst>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"/>
    <numFmt numFmtId="172" formatCode="#,##0.00;\-#,##0.00;\-#"/>
    <numFmt numFmtId="173" formatCode="#,##0.00\ [$Kč-405];[Red]\-#,##0.00\ [$Kč-405]"/>
    <numFmt numFmtId="174" formatCode="#,##0.00_ ;\-#,##0.00\ "/>
    <numFmt numFmtId="175" formatCode="#,##0\ [$Kč-405];\-#,##0\ [$Kč-405]"/>
  </numFmts>
  <fonts count="4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32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71" fontId="3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13" fillId="18" borderId="63" xfId="51" applyFont="1" applyFill="1" applyBorder="1" applyAlignment="1" applyProtection="1">
      <alignment horizontal="left"/>
      <protection/>
    </xf>
    <xf numFmtId="0" fontId="3" fillId="18" borderId="64" xfId="51" applyFont="1" applyFill="1" applyBorder="1" applyAlignment="1" applyProtection="1">
      <alignment horizontal="left"/>
      <protection/>
    </xf>
    <xf numFmtId="0" fontId="3" fillId="18" borderId="64" xfId="51" applyFont="1" applyFill="1" applyBorder="1" applyAlignment="1" applyProtection="1">
      <alignment horizontal="center"/>
      <protection/>
    </xf>
    <xf numFmtId="0" fontId="3" fillId="18" borderId="65" xfId="51" applyFont="1" applyFill="1" applyBorder="1" applyAlignment="1" applyProtection="1">
      <alignment horizontal="left"/>
      <protection/>
    </xf>
    <xf numFmtId="0" fontId="14" fillId="18" borderId="66" xfId="51" applyFont="1" applyFill="1" applyBorder="1" applyAlignment="1" applyProtection="1">
      <alignment horizontal="left" vertical="center"/>
      <protection/>
    </xf>
    <xf numFmtId="0" fontId="3" fillId="18" borderId="0" xfId="46" applyFont="1" applyFill="1" applyBorder="1" applyAlignment="1" applyProtection="1">
      <alignment horizontal="left" vertical="center" indent="3"/>
      <protection/>
    </xf>
    <xf numFmtId="0" fontId="3" fillId="18" borderId="0" xfId="51" applyFont="1" applyFill="1" applyBorder="1" applyAlignment="1" applyProtection="1">
      <alignment horizontal="center" vertical="center"/>
      <protection/>
    </xf>
    <xf numFmtId="0" fontId="3" fillId="18" borderId="0" xfId="51" applyFont="1" applyFill="1" applyBorder="1" applyAlignment="1" applyProtection="1">
      <alignment horizontal="left" vertical="center"/>
      <protection/>
    </xf>
    <xf numFmtId="0" fontId="3" fillId="18" borderId="67" xfId="51" applyFont="1" applyFill="1" applyBorder="1" applyAlignment="1" applyProtection="1">
      <alignment horizontal="left" vertical="center"/>
      <protection/>
    </xf>
    <xf numFmtId="0" fontId="3" fillId="18" borderId="0" xfId="51" applyFont="1" applyFill="1" applyBorder="1" applyAlignment="1" applyProtection="1">
      <alignment horizontal="left" vertical="center" indent="3"/>
      <protection/>
    </xf>
    <xf numFmtId="0" fontId="3" fillId="18" borderId="66" xfId="51" applyFont="1" applyFill="1" applyBorder="1" applyAlignment="1" applyProtection="1">
      <alignment horizontal="left" vertical="center"/>
      <protection/>
    </xf>
    <xf numFmtId="0" fontId="3" fillId="18" borderId="66" xfId="51" applyFont="1" applyFill="1" applyBorder="1" applyAlignment="1" applyProtection="1">
      <alignment horizontal="left"/>
      <protection/>
    </xf>
    <xf numFmtId="0" fontId="3" fillId="18" borderId="0" xfId="51" applyFont="1" applyFill="1" applyBorder="1" applyAlignment="1" applyProtection="1">
      <alignment horizontal="left"/>
      <protection/>
    </xf>
    <xf numFmtId="0" fontId="3" fillId="18" borderId="0" xfId="51" applyFont="1" applyFill="1" applyBorder="1" applyAlignment="1" applyProtection="1">
      <alignment horizontal="center"/>
      <protection/>
    </xf>
    <xf numFmtId="0" fontId="3" fillId="18" borderId="67" xfId="51" applyFont="1" applyFill="1" applyBorder="1" applyAlignment="1" applyProtection="1">
      <alignment horizontal="left"/>
      <protection/>
    </xf>
    <xf numFmtId="0" fontId="3" fillId="24" borderId="68" xfId="51" applyFont="1" applyFill="1" applyBorder="1" applyAlignment="1" applyProtection="1">
      <alignment horizontal="center" vertical="center" wrapText="1"/>
      <protection/>
    </xf>
    <xf numFmtId="0" fontId="3" fillId="24" borderId="59" xfId="51" applyFont="1" applyFill="1" applyBorder="1" applyAlignment="1" applyProtection="1">
      <alignment horizontal="center" vertical="center" wrapText="1"/>
      <protection/>
    </xf>
    <xf numFmtId="0" fontId="3" fillId="24" borderId="69" xfId="51" applyFont="1" applyFill="1" applyBorder="1" applyAlignment="1" applyProtection="1">
      <alignment horizontal="center" vertical="center" wrapText="1"/>
      <protection/>
    </xf>
    <xf numFmtId="164" fontId="3" fillId="24" borderId="70" xfId="51" applyNumberFormat="1" applyFont="1" applyFill="1" applyBorder="1" applyAlignment="1" applyProtection="1">
      <alignment horizontal="center" vertical="center"/>
      <protection/>
    </xf>
    <xf numFmtId="164" fontId="3" fillId="24" borderId="71" xfId="51" applyNumberFormat="1" applyFont="1" applyFill="1" applyBorder="1" applyAlignment="1" applyProtection="1">
      <alignment horizontal="center" vertical="center"/>
      <protection/>
    </xf>
    <xf numFmtId="164" fontId="3" fillId="24" borderId="72" xfId="51" applyNumberFormat="1" applyFont="1" applyFill="1" applyBorder="1" applyAlignment="1" applyProtection="1">
      <alignment horizontal="center" vertical="center"/>
      <protection/>
    </xf>
    <xf numFmtId="0" fontId="3" fillId="18" borderId="63" xfId="51" applyFont="1" applyFill="1" applyBorder="1" applyAlignment="1" applyProtection="1">
      <alignment horizontal="left"/>
      <protection/>
    </xf>
    <xf numFmtId="172" fontId="21" fillId="0" borderId="66" xfId="46" applyNumberFormat="1" applyFont="1" applyFill="1" applyBorder="1" applyAlignment="1">
      <alignment horizontal="center"/>
      <protection/>
    </xf>
    <xf numFmtId="0" fontId="15" fillId="0" borderId="0" xfId="51" applyFont="1" applyBorder="1" applyAlignment="1" applyProtection="1">
      <alignment horizontal="left" vertical="center"/>
      <protection/>
    </xf>
    <xf numFmtId="0" fontId="22" fillId="0" borderId="0" xfId="46" applyNumberFormat="1" applyFont="1" applyFill="1" applyBorder="1" applyAlignment="1">
      <alignment horizontal="center"/>
      <protection/>
    </xf>
    <xf numFmtId="0" fontId="22" fillId="0" borderId="0" xfId="46" applyNumberFormat="1" applyFont="1" applyFill="1" applyBorder="1" applyAlignment="1">
      <alignment horizontal="right"/>
      <protection/>
    </xf>
    <xf numFmtId="166" fontId="15" fillId="0" borderId="67" xfId="51" applyNumberFormat="1" applyFont="1" applyBorder="1" applyAlignment="1" applyProtection="1">
      <alignment horizontal="right" vertical="center"/>
      <protection/>
    </xf>
    <xf numFmtId="49" fontId="2" fillId="0" borderId="66" xfId="51" applyNumberFormat="1" applyFont="1" applyBorder="1" applyAlignment="1" applyProtection="1">
      <alignment horizontal="left" vertical="top"/>
      <protection/>
    </xf>
    <xf numFmtId="0" fontId="2" fillId="0" borderId="0" xfId="51" applyFont="1" applyBorder="1" applyAlignment="1" applyProtection="1">
      <alignment horizontal="left" vertical="center" wrapText="1"/>
      <protection/>
    </xf>
    <xf numFmtId="0" fontId="2" fillId="0" borderId="0" xfId="51" applyFont="1" applyBorder="1" applyAlignment="1" applyProtection="1">
      <alignment horizontal="center" vertical="center"/>
      <protection/>
    </xf>
    <xf numFmtId="168" fontId="2" fillId="0" borderId="0" xfId="51" applyNumberFormat="1" applyFont="1" applyBorder="1" applyAlignment="1" applyProtection="1">
      <alignment horizontal="right" vertical="center"/>
      <protection/>
    </xf>
    <xf numFmtId="166" fontId="2" fillId="0" borderId="0" xfId="51" applyNumberFormat="1" applyFont="1" applyBorder="1" applyAlignment="1" applyProtection="1">
      <alignment horizontal="right" vertical="center"/>
      <protection/>
    </xf>
    <xf numFmtId="166" fontId="2" fillId="0" borderId="67" xfId="51" applyNumberFormat="1" applyFont="1" applyBorder="1" applyAlignment="1" applyProtection="1">
      <alignment horizontal="right" vertical="center"/>
      <protection/>
    </xf>
    <xf numFmtId="172" fontId="23" fillId="0" borderId="66" xfId="46" applyNumberFormat="1" applyFont="1" applyFill="1" applyBorder="1" applyAlignment="1">
      <alignment horizontal="center"/>
      <protection/>
    </xf>
    <xf numFmtId="172" fontId="22" fillId="0" borderId="66" xfId="52" applyNumberFormat="1" applyFont="1" applyFill="1" applyBorder="1" applyAlignment="1">
      <alignment horizontal="center"/>
      <protection/>
    </xf>
    <xf numFmtId="0" fontId="22" fillId="0" borderId="0" xfId="46" applyNumberFormat="1" applyFont="1" applyFill="1" applyBorder="1" applyAlignment="1">
      <alignment horizontal="left" wrapText="1"/>
      <protection/>
    </xf>
    <xf numFmtId="0" fontId="22" fillId="0" borderId="0" xfId="52" applyNumberFormat="1" applyFont="1" applyFill="1" applyBorder="1" applyAlignment="1">
      <alignment horizontal="right"/>
      <protection/>
    </xf>
    <xf numFmtId="0" fontId="22" fillId="0" borderId="0" xfId="52" applyNumberFormat="1" applyFont="1" applyFill="1" applyBorder="1" applyAlignment="1">
      <alignment horizontal="center"/>
      <protection/>
    </xf>
    <xf numFmtId="173" fontId="22" fillId="0" borderId="67" xfId="52" applyNumberFormat="1" applyFont="1" applyFill="1" applyBorder="1" applyAlignment="1">
      <alignment horizontal="right"/>
      <protection/>
    </xf>
    <xf numFmtId="0" fontId="0" fillId="0" borderId="73" xfId="46" applyFont="1" applyBorder="1">
      <alignment/>
      <protection/>
    </xf>
    <xf numFmtId="0" fontId="19" fillId="0" borderId="74" xfId="51" applyFont="1" applyBorder="1" applyAlignment="1" applyProtection="1">
      <alignment horizontal="left" vertical="center"/>
      <protection/>
    </xf>
    <xf numFmtId="0" fontId="18" fillId="0" borderId="74" xfId="51" applyFont="1" applyBorder="1" applyAlignment="1" applyProtection="1">
      <alignment horizontal="left" vertical="center"/>
      <protection/>
    </xf>
    <xf numFmtId="166" fontId="19" fillId="0" borderId="75" xfId="51" applyNumberFormat="1" applyFont="1" applyBorder="1" applyAlignment="1" applyProtection="1">
      <alignment horizontal="right" vertical="center"/>
      <protection/>
    </xf>
    <xf numFmtId="0" fontId="12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7" fillId="0" borderId="0" xfId="46" applyBorder="1" applyAlignment="1">
      <alignment horizontal="center"/>
      <protection/>
    </xf>
    <xf numFmtId="0" fontId="7" fillId="0" borderId="0" xfId="46" applyBorder="1">
      <alignment/>
      <protection/>
    </xf>
    <xf numFmtId="1" fontId="7" fillId="0" borderId="0" xfId="46" applyNumberFormat="1" applyBorder="1" applyAlignment="1">
      <alignment horizontal="center"/>
      <protection/>
    </xf>
    <xf numFmtId="0" fontId="7" fillId="0" borderId="0" xfId="46" applyFont="1" applyBorder="1" applyAlignment="1">
      <alignment horizontal="left"/>
      <protection/>
    </xf>
    <xf numFmtId="0" fontId="7" fillId="0" borderId="0" xfId="46">
      <alignment/>
      <protection/>
    </xf>
    <xf numFmtId="0" fontId="7" fillId="0" borderId="0" xfId="46" applyAlignment="1">
      <alignment horizontal="center"/>
      <protection/>
    </xf>
    <xf numFmtId="0" fontId="22" fillId="0" borderId="66" xfId="46" applyNumberFormat="1" applyFont="1" applyFill="1" applyBorder="1">
      <alignment/>
      <protection/>
    </xf>
    <xf numFmtId="0" fontId="22" fillId="0" borderId="0" xfId="46" applyNumberFormat="1" applyFont="1" applyFill="1" applyBorder="1">
      <alignment/>
      <protection/>
    </xf>
    <xf numFmtId="2" fontId="22" fillId="0" borderId="0" xfId="46" applyNumberFormat="1" applyFont="1" applyFill="1" applyBorder="1">
      <alignment/>
      <protection/>
    </xf>
    <xf numFmtId="2" fontId="22" fillId="0" borderId="67" xfId="46" applyNumberFormat="1" applyFont="1" applyFill="1" applyBorder="1">
      <alignment/>
      <protection/>
    </xf>
    <xf numFmtId="0" fontId="15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168" fontId="2" fillId="0" borderId="0" xfId="51" applyNumberFormat="1" applyFont="1" applyFill="1" applyBorder="1" applyAlignment="1" applyProtection="1">
      <alignment horizontal="right" vertical="center"/>
      <protection/>
    </xf>
    <xf numFmtId="166" fontId="2" fillId="0" borderId="0" xfId="51" applyNumberFormat="1" applyFont="1" applyFill="1" applyBorder="1" applyAlignment="1" applyProtection="1">
      <alignment horizontal="right" vertical="center"/>
      <protection/>
    </xf>
    <xf numFmtId="166" fontId="2" fillId="0" borderId="67" xfId="51" applyNumberFormat="1" applyFont="1" applyFill="1" applyBorder="1" applyAlignment="1" applyProtection="1">
      <alignment horizontal="right" vertical="center"/>
      <protection/>
    </xf>
    <xf numFmtId="0" fontId="7" fillId="0" borderId="0" xfId="46" applyFont="1" applyBorder="1" applyAlignment="1">
      <alignment horizontal="center"/>
      <protection/>
    </xf>
    <xf numFmtId="0" fontId="0" fillId="0" borderId="0" xfId="48">
      <alignment/>
      <protection/>
    </xf>
    <xf numFmtId="0" fontId="0" fillId="0" borderId="66" xfId="53" applyBorder="1">
      <alignment/>
      <protection/>
    </xf>
    <xf numFmtId="0" fontId="0" fillId="0" borderId="0" xfId="54">
      <alignment/>
      <protection/>
    </xf>
    <xf numFmtId="0" fontId="19" fillId="0" borderId="0" xfId="51" applyFont="1" applyBorder="1" applyAlignment="1" applyProtection="1">
      <alignment horizontal="left" vertical="center"/>
      <protection/>
    </xf>
    <xf numFmtId="0" fontId="18" fillId="0" borderId="0" xfId="51" applyFont="1" applyBorder="1" applyAlignment="1" applyProtection="1">
      <alignment horizontal="left" vertical="center"/>
      <protection/>
    </xf>
    <xf numFmtId="166" fontId="19" fillId="0" borderId="67" xfId="51" applyNumberFormat="1" applyFont="1" applyBorder="1" applyAlignment="1" applyProtection="1">
      <alignment horizontal="right" vertical="center"/>
      <protection/>
    </xf>
    <xf numFmtId="0" fontId="0" fillId="0" borderId="66" xfId="48" applyBorder="1">
      <alignment/>
      <protection/>
    </xf>
    <xf numFmtId="0" fontId="24" fillId="0" borderId="0" xfId="48" applyFont="1" applyBorder="1">
      <alignment/>
      <protection/>
    </xf>
    <xf numFmtId="0" fontId="24" fillId="0" borderId="67" xfId="48" applyFont="1" applyBorder="1">
      <alignment/>
      <protection/>
    </xf>
    <xf numFmtId="0" fontId="0" fillId="0" borderId="73" xfId="48" applyBorder="1">
      <alignment/>
      <protection/>
    </xf>
    <xf numFmtId="0" fontId="24" fillId="0" borderId="74" xfId="48" applyFont="1" applyBorder="1">
      <alignment/>
      <protection/>
    </xf>
    <xf numFmtId="0" fontId="24" fillId="0" borderId="75" xfId="48" applyFont="1" applyBorder="1">
      <alignment/>
      <protection/>
    </xf>
    <xf numFmtId="0" fontId="24" fillId="0" borderId="0" xfId="48" applyFont="1">
      <alignment/>
      <protection/>
    </xf>
    <xf numFmtId="0" fontId="13" fillId="18" borderId="63" xfId="46" applyFont="1" applyFill="1" applyBorder="1" applyAlignment="1" applyProtection="1">
      <alignment horizontal="left"/>
      <protection/>
    </xf>
    <xf numFmtId="0" fontId="3" fillId="18" borderId="64" xfId="46" applyFont="1" applyFill="1" applyBorder="1" applyAlignment="1" applyProtection="1">
      <alignment horizontal="left"/>
      <protection/>
    </xf>
    <xf numFmtId="0" fontId="3" fillId="18" borderId="65" xfId="46" applyFont="1" applyFill="1" applyBorder="1" applyAlignment="1" applyProtection="1">
      <alignment horizontal="left"/>
      <protection/>
    </xf>
    <xf numFmtId="0" fontId="7" fillId="0" borderId="0" xfId="46" applyProtection="1">
      <alignment/>
      <protection locked="0"/>
    </xf>
    <xf numFmtId="0" fontId="14" fillId="18" borderId="66" xfId="46" applyFont="1" applyFill="1" applyBorder="1" applyAlignment="1" applyProtection="1">
      <alignment horizontal="left" vertical="center"/>
      <protection/>
    </xf>
    <xf numFmtId="0" fontId="3" fillId="18" borderId="0" xfId="46" applyFont="1" applyFill="1" applyBorder="1" applyAlignment="1" applyProtection="1">
      <alignment horizontal="left" vertical="center"/>
      <protection/>
    </xf>
    <xf numFmtId="0" fontId="3" fillId="18" borderId="67" xfId="46" applyFont="1" applyFill="1" applyBorder="1" applyAlignment="1" applyProtection="1">
      <alignment horizontal="left" vertical="center"/>
      <protection/>
    </xf>
    <xf numFmtId="0" fontId="3" fillId="18" borderId="66" xfId="46" applyFont="1" applyFill="1" applyBorder="1" applyAlignment="1" applyProtection="1">
      <alignment horizontal="left" vertical="center"/>
      <protection/>
    </xf>
    <xf numFmtId="0" fontId="3" fillId="18" borderId="66" xfId="46" applyFont="1" applyFill="1" applyBorder="1" applyAlignment="1" applyProtection="1">
      <alignment horizontal="left"/>
      <protection/>
    </xf>
    <xf numFmtId="0" fontId="3" fillId="18" borderId="0" xfId="46" applyFont="1" applyFill="1" applyBorder="1" applyAlignment="1" applyProtection="1">
      <alignment horizontal="left"/>
      <protection/>
    </xf>
    <xf numFmtId="0" fontId="7" fillId="0" borderId="67" xfId="46" applyBorder="1" applyAlignment="1" applyProtection="1">
      <alignment horizontal="left" vertical="top"/>
      <protection/>
    </xf>
    <xf numFmtId="0" fontId="3" fillId="24" borderId="68" xfId="46" applyFont="1" applyFill="1" applyBorder="1" applyAlignment="1" applyProtection="1">
      <alignment horizontal="center" vertical="center" wrapText="1"/>
      <protection/>
    </xf>
    <xf numFmtId="0" fontId="3" fillId="24" borderId="59" xfId="46" applyFont="1" applyFill="1" applyBorder="1" applyAlignment="1" applyProtection="1">
      <alignment horizontal="center" vertical="center" wrapText="1"/>
      <protection/>
    </xf>
    <xf numFmtId="0" fontId="3" fillId="24" borderId="69" xfId="46" applyFont="1" applyFill="1" applyBorder="1" applyAlignment="1" applyProtection="1">
      <alignment horizontal="center" vertical="center" wrapText="1"/>
      <protection/>
    </xf>
    <xf numFmtId="164" fontId="3" fillId="24" borderId="70" xfId="46" applyNumberFormat="1" applyFont="1" applyFill="1" applyBorder="1" applyAlignment="1" applyProtection="1">
      <alignment horizontal="center" vertical="center"/>
      <protection/>
    </xf>
    <xf numFmtId="164" fontId="3" fillId="24" borderId="71" xfId="46" applyNumberFormat="1" applyFont="1" applyFill="1" applyBorder="1" applyAlignment="1" applyProtection="1">
      <alignment horizontal="center" vertical="center"/>
      <protection/>
    </xf>
    <xf numFmtId="164" fontId="3" fillId="24" borderId="72" xfId="46" applyNumberFormat="1" applyFont="1" applyFill="1" applyBorder="1" applyAlignment="1" applyProtection="1">
      <alignment horizontal="center" vertical="center"/>
      <protection/>
    </xf>
    <xf numFmtId="0" fontId="3" fillId="18" borderId="63" xfId="46" applyFont="1" applyFill="1" applyBorder="1" applyAlignment="1" applyProtection="1">
      <alignment horizontal="left"/>
      <protection/>
    </xf>
    <xf numFmtId="0" fontId="25" fillId="0" borderId="66" xfId="46" applyFont="1" applyBorder="1" applyAlignment="1" applyProtection="1">
      <alignment horizontal="center"/>
      <protection locked="0"/>
    </xf>
    <xf numFmtId="0" fontId="16" fillId="0" borderId="0" xfId="46" applyFont="1" applyBorder="1" applyAlignment="1" applyProtection="1">
      <alignment horizontal="left" vertical="center"/>
      <protection/>
    </xf>
    <xf numFmtId="0" fontId="26" fillId="0" borderId="0" xfId="46" applyFont="1" applyBorder="1" applyProtection="1">
      <alignment/>
      <protection locked="0"/>
    </xf>
    <xf numFmtId="0" fontId="26" fillId="0" borderId="0" xfId="46" applyFont="1" applyBorder="1" applyAlignment="1" applyProtection="1">
      <alignment horizontal="center"/>
      <protection locked="0"/>
    </xf>
    <xf numFmtId="4" fontId="16" fillId="0" borderId="67" xfId="46" applyNumberFormat="1" applyFont="1" applyBorder="1" applyAlignment="1" applyProtection="1">
      <alignment horizontal="right" vertical="center"/>
      <protection/>
    </xf>
    <xf numFmtId="0" fontId="15" fillId="0" borderId="66" xfId="46" applyFont="1" applyBorder="1" applyAlignment="1" applyProtection="1">
      <alignment horizontal="center" vertical="center"/>
      <protection/>
    </xf>
    <xf numFmtId="0" fontId="15" fillId="0" borderId="0" xfId="46" applyFont="1" applyBorder="1" applyAlignment="1" applyProtection="1">
      <alignment horizontal="left" vertical="center"/>
      <protection/>
    </xf>
    <xf numFmtId="0" fontId="9" fillId="0" borderId="0" xfId="46" applyFont="1" applyBorder="1" applyAlignment="1" applyProtection="1">
      <alignment horizontal="left" vertical="center"/>
      <protection/>
    </xf>
    <xf numFmtId="166" fontId="15" fillId="0" borderId="0" xfId="46" applyNumberFormat="1" applyFont="1" applyBorder="1" applyAlignment="1" applyProtection="1">
      <alignment horizontal="right" vertical="center"/>
      <protection/>
    </xf>
    <xf numFmtId="166" fontId="15" fillId="0" borderId="67" xfId="46" applyNumberFormat="1" applyFont="1" applyBorder="1" applyAlignment="1" applyProtection="1">
      <alignment horizontal="right" vertical="center"/>
      <protection/>
    </xf>
    <xf numFmtId="49" fontId="2" fillId="0" borderId="66" xfId="51" applyNumberFormat="1" applyFont="1" applyBorder="1" applyAlignment="1" applyProtection="1">
      <alignment horizontal="center" vertical="top"/>
      <protection/>
    </xf>
    <xf numFmtId="174" fontId="2" fillId="0" borderId="0" xfId="51" applyNumberFormat="1" applyFont="1" applyBorder="1" applyAlignment="1" applyProtection="1">
      <alignment horizontal="right" vertical="center"/>
      <protection/>
    </xf>
    <xf numFmtId="174" fontId="2" fillId="0" borderId="67" xfId="51" applyNumberFormat="1" applyFont="1" applyFill="1" applyBorder="1" applyAlignment="1" applyProtection="1">
      <alignment horizontal="right" vertical="center"/>
      <protection/>
    </xf>
    <xf numFmtId="0" fontId="7" fillId="0" borderId="0" xfId="47" applyProtection="1">
      <alignment/>
      <protection locked="0"/>
    </xf>
    <xf numFmtId="0" fontId="15" fillId="0" borderId="66" xfId="51" applyFont="1" applyBorder="1" applyAlignment="1" applyProtection="1">
      <alignment horizontal="center" vertical="center"/>
      <protection/>
    </xf>
    <xf numFmtId="0" fontId="9" fillId="0" borderId="0" xfId="51" applyFont="1" applyBorder="1" applyAlignment="1" applyProtection="1">
      <alignment horizontal="left" vertical="center"/>
      <protection/>
    </xf>
    <xf numFmtId="166" fontId="15" fillId="0" borderId="0" xfId="51" applyNumberFormat="1" applyFont="1" applyBorder="1" applyAlignment="1" applyProtection="1">
      <alignment horizontal="right" vertical="center"/>
      <protection/>
    </xf>
    <xf numFmtId="0" fontId="26" fillId="0" borderId="0" xfId="49" applyFont="1" applyAlignment="1" applyProtection="1">
      <alignment horizontal="center" vertical="center"/>
      <protection locked="0"/>
    </xf>
    <xf numFmtId="0" fontId="16" fillId="0" borderId="66" xfId="51" applyFont="1" applyBorder="1" applyAlignment="1" applyProtection="1">
      <alignment horizontal="left" vertical="center"/>
      <protection/>
    </xf>
    <xf numFmtId="0" fontId="16" fillId="0" borderId="0" xfId="51" applyFont="1" applyBorder="1" applyAlignment="1" applyProtection="1">
      <alignment horizontal="left" vertical="center"/>
      <protection/>
    </xf>
    <xf numFmtId="4" fontId="16" fillId="0" borderId="0" xfId="51" applyNumberFormat="1" applyFont="1" applyBorder="1" applyAlignment="1" applyProtection="1">
      <alignment horizontal="right" vertical="center"/>
      <protection/>
    </xf>
    <xf numFmtId="4" fontId="16" fillId="0" borderId="67" xfId="51" applyNumberFormat="1" applyFont="1" applyBorder="1" applyAlignment="1" applyProtection="1">
      <alignment horizontal="right" vertical="center"/>
      <protection/>
    </xf>
    <xf numFmtId="0" fontId="26" fillId="0" borderId="0" xfId="47" applyFont="1" applyAlignment="1" applyProtection="1">
      <alignment horizontal="center" vertical="center"/>
      <protection locked="0"/>
    </xf>
    <xf numFmtId="166" fontId="19" fillId="0" borderId="0" xfId="51" applyNumberFormat="1" applyFont="1" applyBorder="1" applyAlignment="1" applyProtection="1">
      <alignment horizontal="right" vertical="center"/>
      <protection/>
    </xf>
    <xf numFmtId="0" fontId="0" fillId="0" borderId="73" xfId="0" applyBorder="1" applyAlignment="1">
      <alignment vertical="top"/>
    </xf>
    <xf numFmtId="0" fontId="0" fillId="0" borderId="74" xfId="0" applyBorder="1" applyAlignment="1">
      <alignment vertical="top"/>
    </xf>
    <xf numFmtId="0" fontId="0" fillId="0" borderId="75" xfId="0" applyBorder="1" applyAlignment="1">
      <alignment vertical="top"/>
    </xf>
    <xf numFmtId="49" fontId="3" fillId="18" borderId="0" xfId="51" applyNumberFormat="1" applyFont="1" applyFill="1" applyBorder="1" applyAlignment="1" applyProtection="1">
      <alignment horizontal="left" vertical="center" indent="3"/>
      <protection/>
    </xf>
    <xf numFmtId="49" fontId="3" fillId="18" borderId="0" xfId="46" applyNumberFormat="1" applyFont="1" applyFill="1" applyBorder="1" applyAlignment="1" applyProtection="1">
      <alignment horizontal="left" vertical="center" indent="3"/>
      <protection/>
    </xf>
    <xf numFmtId="0" fontId="2" fillId="0" borderId="0" xfId="50" applyFont="1" applyAlignment="1" applyProtection="1">
      <alignment horizontal="left" vertical="center" wrapText="1"/>
      <protection/>
    </xf>
    <xf numFmtId="0" fontId="2" fillId="0" borderId="0" xfId="50" applyFont="1" applyAlignment="1" applyProtection="1">
      <alignment horizontal="center" vertical="center"/>
      <protection/>
    </xf>
    <xf numFmtId="168" fontId="2" fillId="0" borderId="0" xfId="50" applyNumberFormat="1" applyFont="1" applyAlignment="1" applyProtection="1">
      <alignment horizontal="right" vertical="center"/>
      <protection/>
    </xf>
    <xf numFmtId="166" fontId="2" fillId="0" borderId="0" xfId="50" applyNumberFormat="1" applyFont="1" applyAlignment="1" applyProtection="1">
      <alignment horizontal="right" vertical="center"/>
      <protection/>
    </xf>
    <xf numFmtId="174" fontId="2" fillId="0" borderId="0" xfId="50" applyNumberFormat="1" applyFont="1" applyAlignment="1" applyProtection="1">
      <alignment horizontal="right" vertical="center"/>
      <protection/>
    </xf>
    <xf numFmtId="0" fontId="22" fillId="0" borderId="0" xfId="46" applyNumberFormat="1" applyFont="1" applyFill="1" applyBorder="1">
      <alignment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12" fillId="0" borderId="0" xfId="46" applyFont="1" applyBorder="1" applyAlignment="1">
      <alignment horizont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_Dejvice-Rooseveltova-specifikace+rozpocet_112012.xls" xfId="49"/>
    <cellStyle name="normální_profese Roo 36_I" xfId="50"/>
    <cellStyle name="normální_profese TER 25_I" xfId="51"/>
    <cellStyle name="normální_VM-ZTI" xfId="52"/>
    <cellStyle name="normální_vypis materialu-Rooseveltova 24SP-Bytove stanice" xfId="53"/>
    <cellStyle name="normální_výpis materiálu-Terronská 25 SP-Bytové stanice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odeslan&#233;\Podkrovn&#237;%20byt%20Rooseveltova%2024-%20&#269;.p.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II%20vlna\T%2025\profese%20TER%2025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TI"/>
      <sheetName val="PLYN"/>
      <sheetName val="ÚT"/>
      <sheetName val="ELEKTRO"/>
      <sheetName val="#Figury"/>
    </sheetNames>
    <sheetDataSet>
      <sheetData sheetId="0">
        <row r="7">
          <cell r="E7" t="str">
            <v> </v>
          </cell>
        </row>
        <row r="9">
          <cell r="E9" t="str">
            <v> </v>
          </cell>
        </row>
        <row r="28">
          <cell r="E2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TI"/>
      <sheetName val="PLYN"/>
      <sheetName val="UT"/>
      <sheetName val="ELEKTRO"/>
    </sheetNames>
    <sheetDataSet>
      <sheetData sheetId="0">
        <row r="1">
          <cell r="A1" t="str">
            <v>ROZPOČET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M42" sqref="M4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901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0</v>
      </c>
      <c r="C5" s="14"/>
      <c r="D5" s="14"/>
      <c r="E5" s="311" t="s">
        <v>1</v>
      </c>
      <c r="F5" s="312"/>
      <c r="G5" s="312"/>
      <c r="H5" s="312"/>
      <c r="I5" s="312"/>
      <c r="J5" s="313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314" t="s">
        <v>3</v>
      </c>
      <c r="F7" s="315"/>
      <c r="G7" s="315"/>
      <c r="H7" s="315"/>
      <c r="I7" s="315"/>
      <c r="J7" s="316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317" t="s">
        <v>3</v>
      </c>
      <c r="F9" s="318"/>
      <c r="G9" s="318"/>
      <c r="H9" s="318"/>
      <c r="I9" s="318"/>
      <c r="J9" s="319"/>
      <c r="K9" s="14"/>
      <c r="L9" s="14"/>
      <c r="M9" s="14"/>
      <c r="N9" s="14"/>
      <c r="O9" s="14" t="s">
        <v>10</v>
      </c>
      <c r="P9" s="320" t="s">
        <v>11</v>
      </c>
      <c r="Q9" s="318"/>
      <c r="R9" s="319"/>
      <c r="S9" s="18"/>
    </row>
    <row r="10" spans="1:19" ht="17.25" customHeight="1" hidden="1">
      <c r="A10" s="13"/>
      <c r="B10" s="14" t="s">
        <v>12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18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19</v>
      </c>
      <c r="C27" s="14"/>
      <c r="D27" s="14"/>
      <c r="E27" s="24" t="s">
        <v>20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21</v>
      </c>
      <c r="C28" s="14"/>
      <c r="D28" s="14"/>
      <c r="E28" s="24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5" t="s">
        <v>24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25</v>
      </c>
      <c r="H31" s="37"/>
      <c r="I31" s="38"/>
      <c r="J31" s="14"/>
      <c r="K31" s="14"/>
      <c r="L31" s="14"/>
      <c r="M31" s="14"/>
      <c r="N31" s="14"/>
      <c r="O31" s="39" t="s">
        <v>26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27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28</v>
      </c>
      <c r="B34" s="49"/>
      <c r="C34" s="49"/>
      <c r="D34" s="50"/>
      <c r="E34" s="51" t="s">
        <v>29</v>
      </c>
      <c r="F34" s="50"/>
      <c r="G34" s="51" t="s">
        <v>30</v>
      </c>
      <c r="H34" s="49"/>
      <c r="I34" s="50"/>
      <c r="J34" s="51" t="s">
        <v>31</v>
      </c>
      <c r="K34" s="49"/>
      <c r="L34" s="51" t="s">
        <v>32</v>
      </c>
      <c r="M34" s="49"/>
      <c r="N34" s="49"/>
      <c r="O34" s="50"/>
      <c r="P34" s="51" t="s">
        <v>33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34</v>
      </c>
      <c r="F36" s="45"/>
      <c r="G36" s="45"/>
      <c r="H36" s="45"/>
      <c r="I36" s="45"/>
      <c r="J36" s="62" t="s">
        <v>35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36</v>
      </c>
      <c r="B37" s="64"/>
      <c r="C37" s="65" t="s">
        <v>37</v>
      </c>
      <c r="D37" s="66"/>
      <c r="E37" s="66"/>
      <c r="F37" s="67"/>
      <c r="G37" s="63" t="s">
        <v>38</v>
      </c>
      <c r="H37" s="68"/>
      <c r="I37" s="65" t="s">
        <v>39</v>
      </c>
      <c r="J37" s="66"/>
      <c r="K37" s="66"/>
      <c r="L37" s="63" t="s">
        <v>40</v>
      </c>
      <c r="M37" s="68"/>
      <c r="N37" s="65" t="s">
        <v>41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42</v>
      </c>
      <c r="C38" s="17"/>
      <c r="D38" s="71" t="s">
        <v>43</v>
      </c>
      <c r="E38" s="72">
        <f>SUMIF(Rozpocet!O5:O202,8,Rozpocet!I5:I202)</f>
        <v>0</v>
      </c>
      <c r="F38" s="73"/>
      <c r="G38" s="69">
        <v>8</v>
      </c>
      <c r="H38" s="74" t="s">
        <v>44</v>
      </c>
      <c r="I38" s="31"/>
      <c r="J38" s="75">
        <v>0</v>
      </c>
      <c r="K38" s="76"/>
      <c r="L38" s="69">
        <v>13</v>
      </c>
      <c r="M38" s="29" t="s">
        <v>45</v>
      </c>
      <c r="N38" s="37"/>
      <c r="O38" s="37"/>
      <c r="P38" s="182"/>
      <c r="Q38" s="183" t="s">
        <v>46</v>
      </c>
      <c r="R38" s="72">
        <f>P38*$E$44/100</f>
        <v>0</v>
      </c>
      <c r="S38" s="73"/>
    </row>
    <row r="39" spans="1:19" ht="20.25" customHeight="1">
      <c r="A39" s="69">
        <v>2</v>
      </c>
      <c r="B39" s="77"/>
      <c r="C39" s="34"/>
      <c r="D39" s="71" t="s">
        <v>47</v>
      </c>
      <c r="E39" s="72">
        <f>SUMIF(Rozpocet!O10:O202,4,Rozpocet!I10:I202)</f>
        <v>0</v>
      </c>
      <c r="F39" s="73"/>
      <c r="G39" s="69">
        <v>9</v>
      </c>
      <c r="H39" s="14" t="s">
        <v>48</v>
      </c>
      <c r="I39" s="71"/>
      <c r="J39" s="75">
        <v>0</v>
      </c>
      <c r="K39" s="76"/>
      <c r="L39" s="69">
        <v>14</v>
      </c>
      <c r="M39" s="29" t="s">
        <v>49</v>
      </c>
      <c r="N39" s="37"/>
      <c r="O39" s="37"/>
      <c r="P39" s="182"/>
      <c r="Q39" s="183" t="s">
        <v>46</v>
      </c>
      <c r="R39" s="72">
        <f>P39*$E$44/100</f>
        <v>0</v>
      </c>
      <c r="S39" s="73"/>
    </row>
    <row r="40" spans="1:19" ht="20.25" customHeight="1">
      <c r="A40" s="69">
        <v>3</v>
      </c>
      <c r="B40" s="70" t="s">
        <v>50</v>
      </c>
      <c r="C40" s="17"/>
      <c r="D40" s="71" t="s">
        <v>43</v>
      </c>
      <c r="E40" s="72">
        <f>SUMIF(Rozpocet!O11:O202,32,Rozpocet!I11:I202)</f>
        <v>0</v>
      </c>
      <c r="F40" s="73"/>
      <c r="G40" s="69">
        <v>10</v>
      </c>
      <c r="H40" s="74" t="s">
        <v>51</v>
      </c>
      <c r="I40" s="31"/>
      <c r="J40" s="75">
        <v>0</v>
      </c>
      <c r="K40" s="76"/>
      <c r="L40" s="69">
        <v>15</v>
      </c>
      <c r="M40" s="29" t="s">
        <v>52</v>
      </c>
      <c r="N40" s="37"/>
      <c r="O40" s="37"/>
      <c r="P40" s="182"/>
      <c r="Q40" s="183" t="s">
        <v>46</v>
      </c>
      <c r="R40" s="72">
        <f>P40*$E$44/100</f>
        <v>0</v>
      </c>
      <c r="S40" s="73"/>
    </row>
    <row r="41" spans="1:19" ht="20.25" customHeight="1">
      <c r="A41" s="69">
        <v>4</v>
      </c>
      <c r="B41" s="77"/>
      <c r="C41" s="34"/>
      <c r="D41" s="71" t="s">
        <v>47</v>
      </c>
      <c r="E41" s="72">
        <f>SUMIF(Rozpocet!O12:O202,16,Rozpocet!I12:I202)+SUMIF(Rozpocet!O12:O202,128,Rozpocet!I12:I202)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53</v>
      </c>
      <c r="N41" s="37"/>
      <c r="O41" s="37"/>
      <c r="P41" s="182"/>
      <c r="Q41" s="183" t="s">
        <v>46</v>
      </c>
      <c r="R41" s="72">
        <f>P41*$E$44/100</f>
        <v>0</v>
      </c>
      <c r="S41" s="73"/>
    </row>
    <row r="42" spans="1:19" ht="20.25" customHeight="1">
      <c r="A42" s="69">
        <v>5</v>
      </c>
      <c r="B42" s="70" t="s">
        <v>54</v>
      </c>
      <c r="C42" s="17"/>
      <c r="D42" s="71" t="s">
        <v>43</v>
      </c>
      <c r="E42" s="72">
        <f>SUMIF(Rozpocet!O13:O202,256,Rozpocet!I13:I202)</f>
        <v>0</v>
      </c>
      <c r="F42" s="73"/>
      <c r="G42" s="78"/>
      <c r="H42" s="37"/>
      <c r="I42" s="31"/>
      <c r="J42" s="79"/>
      <c r="K42" s="76"/>
      <c r="L42" s="69">
        <v>17</v>
      </c>
      <c r="M42" s="29" t="s">
        <v>55</v>
      </c>
      <c r="N42" s="37"/>
      <c r="O42" s="37"/>
      <c r="P42" s="182"/>
      <c r="Q42" s="183" t="s">
        <v>46</v>
      </c>
      <c r="R42" s="72">
        <f>P42*$E$44/100</f>
        <v>0</v>
      </c>
      <c r="S42" s="73"/>
    </row>
    <row r="43" spans="1:19" ht="20.25" customHeight="1">
      <c r="A43" s="69">
        <v>6</v>
      </c>
      <c r="B43" s="77"/>
      <c r="C43" s="34"/>
      <c r="D43" s="71" t="s">
        <v>47</v>
      </c>
      <c r="E43" s="72">
        <f>SUMIF(Rozpocet!O14:O202,64,Rozpocet!I14:I202)</f>
        <v>0</v>
      </c>
      <c r="F43" s="73"/>
      <c r="G43" s="78"/>
      <c r="H43" s="37"/>
      <c r="I43" s="31"/>
      <c r="J43" s="79"/>
      <c r="K43" s="76"/>
      <c r="L43" s="69">
        <v>18</v>
      </c>
      <c r="M43" s="74" t="s">
        <v>56</v>
      </c>
      <c r="N43" s="37"/>
      <c r="O43" s="37"/>
      <c r="P43" s="37"/>
      <c r="Q43" s="31"/>
      <c r="R43" s="72">
        <f>SUMIF(Rozpocet!O14:O202,1024,Rozpocet!I14:I202)</f>
        <v>0</v>
      </c>
      <c r="S43" s="73"/>
    </row>
    <row r="44" spans="1:19" ht="20.25" customHeight="1">
      <c r="A44" s="69">
        <v>7</v>
      </c>
      <c r="B44" s="80" t="s">
        <v>57</v>
      </c>
      <c r="C44" s="37"/>
      <c r="D44" s="31"/>
      <c r="E44" s="81">
        <f>SUM(E38:E43)</f>
        <v>0</v>
      </c>
      <c r="F44" s="47"/>
      <c r="G44" s="69">
        <v>12</v>
      </c>
      <c r="H44" s="80" t="s">
        <v>58</v>
      </c>
      <c r="I44" s="31"/>
      <c r="J44" s="82">
        <f>SUM(J38:J41)</f>
        <v>0</v>
      </c>
      <c r="K44" s="83"/>
      <c r="L44" s="69">
        <v>19</v>
      </c>
      <c r="M44" s="70" t="s">
        <v>59</v>
      </c>
      <c r="N44" s="27"/>
      <c r="O44" s="27"/>
      <c r="P44" s="27"/>
      <c r="Q44" s="84"/>
      <c r="R44" s="81">
        <f>SUM(R38:R43)</f>
        <v>0</v>
      </c>
      <c r="S44" s="47"/>
    </row>
    <row r="45" spans="1:19" ht="20.25" customHeight="1">
      <c r="A45" s="85">
        <v>20</v>
      </c>
      <c r="B45" s="86" t="s">
        <v>60</v>
      </c>
      <c r="C45" s="87"/>
      <c r="D45" s="88"/>
      <c r="E45" s="89">
        <f>SUMIF(Rozpocet!O14:O202,512,Rozpocet!I14:I202)</f>
        <v>0</v>
      </c>
      <c r="F45" s="43"/>
      <c r="G45" s="85">
        <v>21</v>
      </c>
      <c r="H45" s="86" t="s">
        <v>61</v>
      </c>
      <c r="I45" s="88"/>
      <c r="J45" s="90">
        <v>0</v>
      </c>
      <c r="K45" s="91">
        <f>M48</f>
        <v>15</v>
      </c>
      <c r="L45" s="85">
        <v>22</v>
      </c>
      <c r="M45" s="86" t="s">
        <v>62</v>
      </c>
      <c r="N45" s="87"/>
      <c r="O45" s="87"/>
      <c r="P45" s="87"/>
      <c r="Q45" s="88"/>
      <c r="R45" s="89">
        <f>SUMIF(Rozpocet!O14:O202,"&lt;4",Rozpocet!I14:I202)+SUMIF(Rozpocet!O14:O202,"&gt;1024",Rozpocet!I14:I202)</f>
        <v>0</v>
      </c>
      <c r="S45" s="43"/>
    </row>
    <row r="46" spans="1:19" ht="20.25" customHeight="1">
      <c r="A46" s="92" t="s">
        <v>19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3" t="s">
        <v>63</v>
      </c>
      <c r="M46" s="50"/>
      <c r="N46" s="65" t="s">
        <v>64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9">
        <v>23</v>
      </c>
      <c r="M47" s="74" t="s">
        <v>65</v>
      </c>
      <c r="N47" s="37"/>
      <c r="O47" s="37"/>
      <c r="P47" s="37"/>
      <c r="Q47" s="73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66</v>
      </c>
      <c r="B48" s="33"/>
      <c r="C48" s="33"/>
      <c r="D48" s="33"/>
      <c r="E48" s="33"/>
      <c r="F48" s="34"/>
      <c r="G48" s="98" t="s">
        <v>67</v>
      </c>
      <c r="H48" s="33"/>
      <c r="I48" s="33"/>
      <c r="J48" s="33"/>
      <c r="K48" s="33"/>
      <c r="L48" s="69">
        <v>24</v>
      </c>
      <c r="M48" s="99">
        <v>15</v>
      </c>
      <c r="N48" s="34" t="s">
        <v>46</v>
      </c>
      <c r="O48" s="100">
        <f>R47-O49</f>
        <v>0</v>
      </c>
      <c r="P48" s="37" t="s">
        <v>68</v>
      </c>
      <c r="Q48" s="31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17</v>
      </c>
      <c r="B49" s="27"/>
      <c r="C49" s="27"/>
      <c r="D49" s="27"/>
      <c r="E49" s="27"/>
      <c r="F49" s="17"/>
      <c r="G49" s="104"/>
      <c r="H49" s="27"/>
      <c r="I49" s="27"/>
      <c r="J49" s="27"/>
      <c r="K49" s="27"/>
      <c r="L49" s="69">
        <v>25</v>
      </c>
      <c r="M49" s="105">
        <v>21</v>
      </c>
      <c r="N49" s="31" t="s">
        <v>46</v>
      </c>
      <c r="O49" s="100">
        <f>ROUND(SUMIF(Rozpocet!N14:N202,M49,Rozpocet!I14:I202)+SUMIF(P38:P42,M49,R38:R42)+IF(K45=M49,J45,0),2)</f>
        <v>0</v>
      </c>
      <c r="P49" s="37" t="s">
        <v>68</v>
      </c>
      <c r="Q49" s="31"/>
      <c r="R49" s="72">
        <f>ROUNDUP(O49*M49/100,1)</f>
        <v>0</v>
      </c>
      <c r="S49" s="106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7" t="s">
        <v>69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66</v>
      </c>
      <c r="B51" s="33"/>
      <c r="C51" s="33"/>
      <c r="D51" s="33"/>
      <c r="E51" s="33"/>
      <c r="F51" s="34"/>
      <c r="G51" s="98" t="s">
        <v>67</v>
      </c>
      <c r="H51" s="33"/>
      <c r="I51" s="33"/>
      <c r="J51" s="33"/>
      <c r="K51" s="33"/>
      <c r="L51" s="63" t="s">
        <v>70</v>
      </c>
      <c r="M51" s="50"/>
      <c r="N51" s="65" t="s">
        <v>71</v>
      </c>
      <c r="O51" s="49"/>
      <c r="P51" s="49"/>
      <c r="Q51" s="49"/>
      <c r="R51" s="111"/>
      <c r="S51" s="52"/>
    </row>
    <row r="52" spans="1:19" ht="20.25" customHeight="1">
      <c r="A52" s="103" t="s">
        <v>21</v>
      </c>
      <c r="B52" s="27"/>
      <c r="C52" s="27"/>
      <c r="D52" s="27"/>
      <c r="E52" s="27"/>
      <c r="F52" s="17"/>
      <c r="G52" s="104"/>
      <c r="H52" s="27"/>
      <c r="I52" s="27"/>
      <c r="J52" s="27"/>
      <c r="K52" s="27"/>
      <c r="L52" s="69">
        <v>27</v>
      </c>
      <c r="M52" s="74" t="s">
        <v>72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9">
        <v>28</v>
      </c>
      <c r="M53" s="74" t="s">
        <v>73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2" t="s">
        <v>66</v>
      </c>
      <c r="B54" s="42"/>
      <c r="C54" s="42"/>
      <c r="D54" s="42"/>
      <c r="E54" s="42"/>
      <c r="F54" s="113"/>
      <c r="G54" s="114" t="s">
        <v>67</v>
      </c>
      <c r="H54" s="42"/>
      <c r="I54" s="42"/>
      <c r="J54" s="42"/>
      <c r="K54" s="42"/>
      <c r="L54" s="85">
        <v>29</v>
      </c>
      <c r="M54" s="86" t="s">
        <v>74</v>
      </c>
      <c r="N54" s="87"/>
      <c r="O54" s="87"/>
      <c r="P54" s="87"/>
      <c r="Q54" s="88"/>
      <c r="R54" s="56">
        <v>0</v>
      </c>
      <c r="S54" s="115"/>
    </row>
  </sheetData>
  <sheetProtection password="CB45" sheet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PageLayoutView="0" workbookViewId="0" topLeftCell="A1">
      <pane ySplit="13" topLeftCell="BM14" activePane="bottomLeft" state="frozen"/>
      <selection pane="topLeft" activeCell="B17" sqref="B17"/>
      <selection pane="bottomLeft" activeCell="C22" sqref="C22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6" t="s">
        <v>75</v>
      </c>
      <c r="B1" s="117"/>
      <c r="C1" s="117"/>
      <c r="D1" s="117"/>
      <c r="E1" s="117"/>
    </row>
    <row r="2" spans="1:5" ht="12" customHeight="1">
      <c r="A2" s="118" t="s">
        <v>76</v>
      </c>
      <c r="B2" s="119" t="str">
        <f>'Krycí list'!E5</f>
        <v>Podkrovní byt Dr. Zikmunda Wintra 24- čp.548 byt č.2</v>
      </c>
      <c r="C2" s="120"/>
      <c r="D2" s="120"/>
      <c r="E2" s="120"/>
    </row>
    <row r="3" spans="1:5" ht="12" customHeight="1">
      <c r="A3" s="118" t="s">
        <v>77</v>
      </c>
      <c r="B3" s="119" t="str">
        <f>'Krycí list'!E7</f>
        <v> </v>
      </c>
      <c r="C3" s="121"/>
      <c r="D3" s="119"/>
      <c r="E3" s="122"/>
    </row>
    <row r="4" spans="1:5" ht="12" customHeight="1">
      <c r="A4" s="118" t="s">
        <v>78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79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80</v>
      </c>
      <c r="B7" s="119" t="str">
        <f>'Krycí list'!E26</f>
        <v>Městská část Praha 6</v>
      </c>
      <c r="C7" s="121"/>
      <c r="D7" s="119"/>
      <c r="E7" s="122"/>
    </row>
    <row r="8" spans="1:5" ht="12" customHeight="1">
      <c r="A8" s="119" t="s">
        <v>81</v>
      </c>
      <c r="B8" s="119" t="str">
        <f>'Krycí list'!E28</f>
        <v> </v>
      </c>
      <c r="C8" s="121"/>
      <c r="D8" s="119"/>
      <c r="E8" s="122"/>
    </row>
    <row r="9" spans="1:5" ht="12" customHeight="1">
      <c r="A9" s="119" t="s">
        <v>82</v>
      </c>
      <c r="B9" s="119" t="s">
        <v>26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83</v>
      </c>
      <c r="B11" s="124" t="s">
        <v>84</v>
      </c>
      <c r="C11" s="125" t="s">
        <v>85</v>
      </c>
      <c r="D11" s="126" t="s">
        <v>86</v>
      </c>
      <c r="E11" s="125" t="s">
        <v>87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4" customFormat="1" ht="12.75" customHeight="1">
      <c r="A14" s="135" t="str">
        <f>Rozpocet!D14</f>
        <v>HSV</v>
      </c>
      <c r="B14" s="136" t="str">
        <f>Rozpocet!E14</f>
        <v>Práce a dodávky HSV</v>
      </c>
      <c r="C14" s="137">
        <f>Rozpocet!I14</f>
        <v>0</v>
      </c>
      <c r="D14" s="138">
        <f>Rozpocet!K14</f>
        <v>29.10504513</v>
      </c>
      <c r="E14" s="138">
        <f>Rozpocet!M14</f>
        <v>24.742475000000002</v>
      </c>
    </row>
    <row r="15" spans="1:5" s="134" customFormat="1" ht="12.75" customHeight="1">
      <c r="A15" s="139" t="str">
        <f>Rozpocet!D15</f>
        <v>3</v>
      </c>
      <c r="B15" s="140" t="str">
        <f>Rozpocet!E15</f>
        <v>Svislé a kompletní konstrukce</v>
      </c>
      <c r="C15" s="141">
        <f>Rozpocet!I15</f>
        <v>0</v>
      </c>
      <c r="D15" s="142">
        <f>Rozpocet!K15</f>
        <v>0.096075</v>
      </c>
      <c r="E15" s="142">
        <f>Rozpocet!M15</f>
        <v>0</v>
      </c>
    </row>
    <row r="16" spans="1:5" s="134" customFormat="1" ht="12.75" customHeight="1">
      <c r="A16" s="139" t="str">
        <f>Rozpocet!D18</f>
        <v>4</v>
      </c>
      <c r="B16" s="140" t="str">
        <f>Rozpocet!E18</f>
        <v>Vodorovné konstrukce</v>
      </c>
      <c r="C16" s="141">
        <f>Rozpocet!I18</f>
        <v>0</v>
      </c>
      <c r="D16" s="142">
        <f>Rozpocet!K18</f>
        <v>8.038458729999999</v>
      </c>
      <c r="E16" s="142">
        <f>Rozpocet!M18</f>
        <v>0</v>
      </c>
    </row>
    <row r="17" spans="1:5" s="134" customFormat="1" ht="12.75" customHeight="1">
      <c r="A17" s="139" t="str">
        <f>Rozpocet!D26</f>
        <v>6</v>
      </c>
      <c r="B17" s="140" t="str">
        <f>Rozpocet!E26</f>
        <v>Úpravy povrchů, podlahy a osazování výplní</v>
      </c>
      <c r="C17" s="141">
        <f>Rozpocet!I26</f>
        <v>0</v>
      </c>
      <c r="D17" s="142">
        <f>Rozpocet!K26</f>
        <v>20.95802097</v>
      </c>
      <c r="E17" s="142">
        <f>Rozpocet!M26</f>
        <v>0</v>
      </c>
    </row>
    <row r="18" spans="1:5" s="134" customFormat="1" ht="12.75" customHeight="1">
      <c r="A18" s="139" t="str">
        <f>Rozpocet!D35</f>
        <v>9</v>
      </c>
      <c r="B18" s="140" t="str">
        <f>Rozpocet!E35</f>
        <v>Ostatní konstrukce a práce</v>
      </c>
      <c r="C18" s="141">
        <f>Rozpocet!I35</f>
        <v>0</v>
      </c>
      <c r="D18" s="142">
        <f>Rozpocet!K35</f>
        <v>0.01249043</v>
      </c>
      <c r="E18" s="142">
        <f>Rozpocet!M35</f>
        <v>24.742475000000002</v>
      </c>
    </row>
    <row r="19" spans="1:5" s="134" customFormat="1" ht="12.75" customHeight="1">
      <c r="A19" s="143" t="str">
        <f>Rozpocet!D45</f>
        <v>99</v>
      </c>
      <c r="B19" s="144" t="str">
        <f>Rozpocet!E45</f>
        <v>Přesun hmot</v>
      </c>
      <c r="C19" s="145">
        <f>Rozpocet!I45</f>
        <v>0</v>
      </c>
      <c r="D19" s="146">
        <f>Rozpocet!K45</f>
        <v>0</v>
      </c>
      <c r="E19" s="146">
        <f>Rozpocet!M45</f>
        <v>0</v>
      </c>
    </row>
    <row r="20" spans="1:5" s="134" customFormat="1" ht="12.75" customHeight="1">
      <c r="A20" s="135" t="str">
        <f>Rozpocet!D55</f>
        <v>PSV</v>
      </c>
      <c r="B20" s="136" t="str">
        <f>Rozpocet!E55</f>
        <v>Práce a dodávky PSV</v>
      </c>
      <c r="C20" s="137">
        <f>Rozpocet!I55</f>
        <v>0</v>
      </c>
      <c r="D20" s="138">
        <f>Rozpocet!K55</f>
        <v>27.598291270000004</v>
      </c>
      <c r="E20" s="138">
        <f>Rozpocet!M55</f>
        <v>9.197747999999999</v>
      </c>
    </row>
    <row r="21" spans="1:5" s="134" customFormat="1" ht="12.75" customHeight="1">
      <c r="A21" s="139" t="str">
        <f>Rozpocet!D56</f>
        <v>711</v>
      </c>
      <c r="B21" s="140" t="str">
        <f>Rozpocet!E56</f>
        <v>Izolace proti vodě, vlhkosti a plynům</v>
      </c>
      <c r="C21" s="141">
        <f>Rozpocet!I56</f>
        <v>0</v>
      </c>
      <c r="D21" s="142">
        <f>Rozpocet!K56</f>
        <v>0.044625</v>
      </c>
      <c r="E21" s="142">
        <f>Rozpocet!M56</f>
        <v>0</v>
      </c>
    </row>
    <row r="22" spans="1:5" s="134" customFormat="1" ht="12.75" customHeight="1">
      <c r="A22" s="139" t="str">
        <f>Rozpocet!D60</f>
        <v>713</v>
      </c>
      <c r="B22" s="140" t="str">
        <f>Rozpocet!E60</f>
        <v>Izolace tepelné</v>
      </c>
      <c r="C22" s="141">
        <f>Rozpocet!I60</f>
        <v>0</v>
      </c>
      <c r="D22" s="142">
        <f>Rozpocet!K60</f>
        <v>1.8316788600000002</v>
      </c>
      <c r="E22" s="142">
        <f>Rozpocet!M60</f>
        <v>0</v>
      </c>
    </row>
    <row r="23" spans="1:5" s="134" customFormat="1" ht="12.75" customHeight="1">
      <c r="A23" s="139" t="str">
        <f>Rozpocet!D74</f>
        <v>721</v>
      </c>
      <c r="B23" s="140" t="str">
        <f>Rozpocet!E74</f>
        <v>Zdravotechnika </v>
      </c>
      <c r="C23" s="141">
        <f>Rozpocet!I74</f>
        <v>0</v>
      </c>
      <c r="D23" s="142">
        <f>Rozpocet!K74</f>
        <v>0.01438</v>
      </c>
      <c r="E23" s="142">
        <f>Rozpocet!M74</f>
        <v>0</v>
      </c>
    </row>
    <row r="24" spans="1:5" s="134" customFormat="1" ht="12.75" customHeight="1">
      <c r="A24" s="139" t="str">
        <f>Rozpocet!D77</f>
        <v>723</v>
      </c>
      <c r="B24" s="140" t="str">
        <f>Rozpocet!E77</f>
        <v>Plynovod</v>
      </c>
      <c r="C24" s="141">
        <f>Rozpocet!I77</f>
        <v>0</v>
      </c>
      <c r="D24" s="142">
        <f>Rozpocet!K77</f>
        <v>0.00147</v>
      </c>
      <c r="E24" s="142">
        <f>Rozpocet!M77</f>
        <v>0</v>
      </c>
    </row>
    <row r="25" spans="1:5" s="134" customFormat="1" ht="12.75" customHeight="1">
      <c r="A25" s="139" t="str">
        <f>Rozpocet!D80</f>
        <v>731</v>
      </c>
      <c r="B25" s="140" t="str">
        <f>Rozpocet!E80</f>
        <v>Ústřední vytápění </v>
      </c>
      <c r="C25" s="141">
        <f>Rozpocet!I80</f>
        <v>0</v>
      </c>
      <c r="D25" s="142">
        <f>Rozpocet!K80</f>
        <v>0.01017</v>
      </c>
      <c r="E25" s="142">
        <f>Rozpocet!M80</f>
        <v>0</v>
      </c>
    </row>
    <row r="26" spans="1:5" s="134" customFormat="1" ht="12.75" customHeight="1">
      <c r="A26" s="139" t="str">
        <f>Rozpocet!D83</f>
        <v>741</v>
      </c>
      <c r="B26" s="140" t="str">
        <f>Rozpocet!E83</f>
        <v>Elektromontáže </v>
      </c>
      <c r="C26" s="141">
        <f>Rozpocet!I83</f>
        <v>0</v>
      </c>
      <c r="D26" s="142">
        <f>Rozpocet!K83</f>
        <v>0</v>
      </c>
      <c r="E26" s="142">
        <f>Rozpocet!M83</f>
        <v>0</v>
      </c>
    </row>
    <row r="27" spans="1:5" s="134" customFormat="1" ht="12.75" customHeight="1">
      <c r="A27" s="139" t="str">
        <f>Rozpocet!D85</f>
        <v>751</v>
      </c>
      <c r="B27" s="140" t="str">
        <f>Rozpocet!E85</f>
        <v>Vzduchotechnika</v>
      </c>
      <c r="C27" s="141">
        <f>Rozpocet!I85</f>
        <v>0</v>
      </c>
      <c r="D27" s="142">
        <f>Rozpocet!K85</f>
        <v>0.049693799999999996</v>
      </c>
      <c r="E27" s="142">
        <f>Rozpocet!M85</f>
        <v>0</v>
      </c>
    </row>
    <row r="28" spans="1:5" s="134" customFormat="1" ht="12.75" customHeight="1">
      <c r="A28" s="139" t="str">
        <f>Rozpocet!D96</f>
        <v>762</v>
      </c>
      <c r="B28" s="140" t="str">
        <f>Rozpocet!E96</f>
        <v>Konstrukce tesařské</v>
      </c>
      <c r="C28" s="141">
        <f>Rozpocet!I96</f>
        <v>0</v>
      </c>
      <c r="D28" s="142">
        <f>Rozpocet!K96</f>
        <v>7.845768550000001</v>
      </c>
      <c r="E28" s="142">
        <f>Rozpocet!M96</f>
        <v>3.0073</v>
      </c>
    </row>
    <row r="29" spans="1:5" s="134" customFormat="1" ht="12.75" customHeight="1">
      <c r="A29" s="139" t="str">
        <f>Rozpocet!D118</f>
        <v>763</v>
      </c>
      <c r="B29" s="140" t="str">
        <f>Rozpocet!E118</f>
        <v>Konstrukce suché výstavby</v>
      </c>
      <c r="C29" s="141">
        <f>Rozpocet!I118</f>
        <v>0</v>
      </c>
      <c r="D29" s="142">
        <f>Rozpocet!K118</f>
        <v>8.03124392</v>
      </c>
      <c r="E29" s="142">
        <f>Rozpocet!M118</f>
        <v>0.2544</v>
      </c>
    </row>
    <row r="30" spans="1:5" s="134" customFormat="1" ht="12.75" customHeight="1">
      <c r="A30" s="139" t="str">
        <f>Rozpocet!D136</f>
        <v>764</v>
      </c>
      <c r="B30" s="140" t="str">
        <f>Rozpocet!E136</f>
        <v>Konstrukce klempířské</v>
      </c>
      <c r="C30" s="141">
        <f>Rozpocet!I136</f>
        <v>0</v>
      </c>
      <c r="D30" s="142">
        <f>Rozpocet!K136</f>
        <v>0.4217666000000001</v>
      </c>
      <c r="E30" s="142">
        <f>Rozpocet!M136</f>
        <v>0.043358</v>
      </c>
    </row>
    <row r="31" spans="1:5" s="134" customFormat="1" ht="12.75" customHeight="1">
      <c r="A31" s="139" t="str">
        <f>Rozpocet!D147</f>
        <v>765</v>
      </c>
      <c r="B31" s="140" t="str">
        <f>Rozpocet!E147</f>
        <v>Konstrukce pokrývačské</v>
      </c>
      <c r="C31" s="141">
        <f>Rozpocet!I147</f>
        <v>0</v>
      </c>
      <c r="D31" s="142">
        <f>Rozpocet!K147</f>
        <v>6.40363388</v>
      </c>
      <c r="E31" s="142">
        <f>Rozpocet!M147</f>
        <v>5.892689999999999</v>
      </c>
    </row>
    <row r="32" spans="1:5" s="134" customFormat="1" ht="12.75" customHeight="1">
      <c r="A32" s="139" t="str">
        <f>Rozpocet!D156</f>
        <v>766</v>
      </c>
      <c r="B32" s="140" t="str">
        <f>Rozpocet!E156</f>
        <v>Konstrukce truhlářské</v>
      </c>
      <c r="C32" s="141">
        <f>Rozpocet!I156</f>
        <v>0</v>
      </c>
      <c r="D32" s="142">
        <f>Rozpocet!K156</f>
        <v>0.38401</v>
      </c>
      <c r="E32" s="142">
        <f>Rozpocet!M156</f>
        <v>0</v>
      </c>
    </row>
    <row r="33" spans="1:5" s="134" customFormat="1" ht="12.75" customHeight="1">
      <c r="A33" s="139" t="str">
        <f>Rozpocet!D172</f>
        <v>771</v>
      </c>
      <c r="B33" s="140" t="str">
        <f>Rozpocet!E172</f>
        <v>Podlahy z dlaždic</v>
      </c>
      <c r="C33" s="141">
        <f>Rozpocet!I172</f>
        <v>0</v>
      </c>
      <c r="D33" s="142">
        <f>Rozpocet!K172</f>
        <v>0.21064499999999997</v>
      </c>
      <c r="E33" s="142">
        <f>Rozpocet!M172</f>
        <v>0</v>
      </c>
    </row>
    <row r="34" spans="1:5" s="134" customFormat="1" ht="12.75" customHeight="1">
      <c r="A34" s="139" t="str">
        <f>Rozpocet!D176</f>
        <v>775</v>
      </c>
      <c r="B34" s="140" t="str">
        <f>Rozpocet!E176</f>
        <v>Podlahy skládané (parkety, vlysy, lamely aj.)</v>
      </c>
      <c r="C34" s="141">
        <f>Rozpocet!I176</f>
        <v>0</v>
      </c>
      <c r="D34" s="142">
        <f>Rozpocet!K176</f>
        <v>0.87572866</v>
      </c>
      <c r="E34" s="142">
        <f>Rozpocet!M176</f>
        <v>0</v>
      </c>
    </row>
    <row r="35" spans="1:5" s="134" customFormat="1" ht="12.75" customHeight="1">
      <c r="A35" s="139" t="str">
        <f>Rozpocet!D184</f>
        <v>781</v>
      </c>
      <c r="B35" s="140" t="str">
        <f>Rozpocet!E184</f>
        <v>Dokončovací práce - obklady keramické</v>
      </c>
      <c r="C35" s="141">
        <f>Rozpocet!I184</f>
        <v>0</v>
      </c>
      <c r="D35" s="142">
        <f>Rozpocet!K184</f>
        <v>1.09983434</v>
      </c>
      <c r="E35" s="142">
        <f>Rozpocet!M184</f>
        <v>0</v>
      </c>
    </row>
    <row r="36" spans="1:5" s="134" customFormat="1" ht="12.75" customHeight="1">
      <c r="A36" s="139" t="str">
        <f>Rozpocet!D188</f>
        <v>783</v>
      </c>
      <c r="B36" s="140" t="str">
        <f>Rozpocet!E188</f>
        <v>Dokončovací práce - nátěry</v>
      </c>
      <c r="C36" s="141">
        <f>Rozpocet!I188</f>
        <v>0</v>
      </c>
      <c r="D36" s="142">
        <f>Rozpocet!K188</f>
        <v>0.03476746</v>
      </c>
      <c r="E36" s="142">
        <f>Rozpocet!M188</f>
        <v>0</v>
      </c>
    </row>
    <row r="37" spans="1:5" s="134" customFormat="1" ht="12.75" customHeight="1">
      <c r="A37" s="139" t="str">
        <f>Rozpocet!D191</f>
        <v>784</v>
      </c>
      <c r="B37" s="140" t="str">
        <f>Rozpocet!E191</f>
        <v>Dokončovací práce - malby</v>
      </c>
      <c r="C37" s="141">
        <f>Rozpocet!I191</f>
        <v>0</v>
      </c>
      <c r="D37" s="142">
        <f>Rozpocet!K191</f>
        <v>0.3388752</v>
      </c>
      <c r="E37" s="142">
        <f>Rozpocet!M191</f>
        <v>0</v>
      </c>
    </row>
    <row r="38" spans="1:5" s="134" customFormat="1" ht="12.75" customHeight="1">
      <c r="A38" s="135" t="str">
        <f>Rozpocet!D195</f>
        <v>M</v>
      </c>
      <c r="B38" s="136" t="str">
        <f>Rozpocet!E195</f>
        <v>Ostatní</v>
      </c>
      <c r="C38" s="137">
        <f>Rozpocet!I195</f>
        <v>0</v>
      </c>
      <c r="D38" s="138">
        <f>Rozpocet!K195</f>
        <v>0</v>
      </c>
      <c r="E38" s="138">
        <f>Rozpocet!M195</f>
        <v>0</v>
      </c>
    </row>
    <row r="39" spans="1:5" s="134" customFormat="1" ht="12.75" customHeight="1">
      <c r="A39" s="139" t="str">
        <f>Rozpocet!D196</f>
        <v>25-M</v>
      </c>
      <c r="B39" s="140" t="str">
        <f>Rozpocet!E196</f>
        <v>Ostatní náklady spojené se stavbou</v>
      </c>
      <c r="C39" s="141">
        <f>Rozpocet!I196</f>
        <v>0</v>
      </c>
      <c r="D39" s="142">
        <f>Rozpocet!K196</f>
        <v>0</v>
      </c>
      <c r="E39" s="142">
        <f>Rozpocet!M196</f>
        <v>0</v>
      </c>
    </row>
    <row r="40" spans="2:5" s="147" customFormat="1" ht="12.75" customHeight="1">
      <c r="B40" s="148" t="s">
        <v>88</v>
      </c>
      <c r="C40" s="149">
        <f>Rozpocet!I202</f>
        <v>0</v>
      </c>
      <c r="D40" s="150">
        <f>Rozpocet!K202</f>
        <v>56.703336400000005</v>
      </c>
      <c r="E40" s="150">
        <f>Rozpocet!M202</f>
        <v>33.940223</v>
      </c>
    </row>
  </sheetData>
  <sheetProtection password="CB45" sheet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2"/>
  <sheetViews>
    <sheetView showGridLines="0" zoomScalePageLayoutView="0" workbookViewId="0" topLeftCell="A1">
      <pane ySplit="13" topLeftCell="BM14" activePane="bottomLeft" state="frozen"/>
      <selection pane="topLeft" activeCell="B17" sqref="B17"/>
      <selection pane="bottomLeft" activeCell="H16" sqref="H16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hidden="1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6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18" t="s">
        <v>76</v>
      </c>
      <c r="B2" s="119"/>
      <c r="C2" s="119" t="str">
        <f>'Krycí list'!E5</f>
        <v>Podkrovní byt Dr. Zikmunda Wintra 24- čp.548 byt č.2</v>
      </c>
      <c r="D2" s="119"/>
      <c r="E2" s="119"/>
      <c r="F2" s="119"/>
      <c r="G2" s="119"/>
      <c r="H2" s="119"/>
      <c r="I2" s="119"/>
      <c r="J2" s="119"/>
      <c r="K2" s="119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18" t="s">
        <v>77</v>
      </c>
      <c r="B3" s="119"/>
      <c r="C3" s="119" t="str">
        <f>'Krycí list'!E7</f>
        <v> </v>
      </c>
      <c r="D3" s="119"/>
      <c r="E3" s="119"/>
      <c r="F3" s="119"/>
      <c r="G3" s="119"/>
      <c r="H3" s="119"/>
      <c r="I3" s="119"/>
      <c r="J3" s="119"/>
      <c r="K3" s="119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18" t="s">
        <v>78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1.25" customHeight="1">
      <c r="A5" s="119" t="s">
        <v>90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19" t="s">
        <v>80</v>
      </c>
      <c r="B7" s="119"/>
      <c r="C7" s="119" t="str">
        <f>'Krycí list'!E26</f>
        <v>Městská část Praha 6</v>
      </c>
      <c r="D7" s="119"/>
      <c r="E7" s="119"/>
      <c r="F7" s="119"/>
      <c r="G7" s="119"/>
      <c r="H7" s="119"/>
      <c r="I7" s="119"/>
      <c r="J7" s="119"/>
      <c r="K7" s="119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19" t="s">
        <v>81</v>
      </c>
      <c r="B8" s="119"/>
      <c r="C8" s="119" t="str">
        <f>'Krycí list'!E28</f>
        <v> </v>
      </c>
      <c r="D8" s="119"/>
      <c r="E8" s="119"/>
      <c r="F8" s="119"/>
      <c r="G8" s="119"/>
      <c r="H8" s="119"/>
      <c r="I8" s="119"/>
      <c r="J8" s="119"/>
      <c r="K8" s="119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1.25" customHeight="1">
      <c r="A9" s="119" t="s">
        <v>82</v>
      </c>
      <c r="B9" s="119"/>
      <c r="C9" s="119" t="s">
        <v>26</v>
      </c>
      <c r="D9" s="119"/>
      <c r="E9" s="119"/>
      <c r="F9" s="119"/>
      <c r="G9" s="119"/>
      <c r="H9" s="119"/>
      <c r="I9" s="119"/>
      <c r="J9" s="119"/>
      <c r="K9" s="119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21.75" customHeight="1">
      <c r="A11" s="123" t="s">
        <v>91</v>
      </c>
      <c r="B11" s="124" t="s">
        <v>92</v>
      </c>
      <c r="C11" s="124" t="s">
        <v>93</v>
      </c>
      <c r="D11" s="124" t="s">
        <v>94</v>
      </c>
      <c r="E11" s="124" t="s">
        <v>84</v>
      </c>
      <c r="F11" s="124" t="s">
        <v>95</v>
      </c>
      <c r="G11" s="124" t="s">
        <v>96</v>
      </c>
      <c r="H11" s="124" t="s">
        <v>97</v>
      </c>
      <c r="I11" s="124" t="s">
        <v>85</v>
      </c>
      <c r="J11" s="124" t="s">
        <v>98</v>
      </c>
      <c r="K11" s="124" t="s">
        <v>86</v>
      </c>
      <c r="L11" s="124" t="s">
        <v>99</v>
      </c>
      <c r="M11" s="124" t="s">
        <v>100</v>
      </c>
      <c r="N11" s="124" t="s">
        <v>101</v>
      </c>
      <c r="O11" s="153" t="s">
        <v>102</v>
      </c>
      <c r="P11" s="154" t="s">
        <v>103</v>
      </c>
      <c r="Q11" s="124"/>
      <c r="R11" s="124"/>
      <c r="S11" s="124"/>
      <c r="T11" s="155" t="s">
        <v>104</v>
      </c>
      <c r="U11" s="156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7">
        <v>11</v>
      </c>
      <c r="P12" s="158">
        <v>12</v>
      </c>
      <c r="Q12" s="128"/>
      <c r="R12" s="128"/>
      <c r="S12" s="128"/>
      <c r="T12" s="159">
        <v>11</v>
      </c>
      <c r="U12" s="156"/>
    </row>
    <row r="13" spans="1:20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60"/>
      <c r="Q13" s="151"/>
      <c r="R13" s="151"/>
      <c r="S13" s="151"/>
      <c r="T13" s="151"/>
    </row>
    <row r="14" spans="1:16" s="134" customFormat="1" ht="12.75" customHeight="1">
      <c r="A14" s="161"/>
      <c r="B14" s="162" t="s">
        <v>63</v>
      </c>
      <c r="C14" s="161"/>
      <c r="D14" s="161" t="s">
        <v>42</v>
      </c>
      <c r="E14" s="161" t="s">
        <v>105</v>
      </c>
      <c r="F14" s="161"/>
      <c r="G14" s="161"/>
      <c r="H14" s="161"/>
      <c r="I14" s="163">
        <f>I15+I18+I26+I35</f>
        <v>0</v>
      </c>
      <c r="J14" s="161"/>
      <c r="K14" s="164">
        <f>K15+K18+K26+K35</f>
        <v>29.10504513</v>
      </c>
      <c r="L14" s="161"/>
      <c r="M14" s="164">
        <f>M15+M18+M26+M35</f>
        <v>24.742475000000002</v>
      </c>
      <c r="N14" s="161"/>
      <c r="P14" s="136" t="s">
        <v>106</v>
      </c>
    </row>
    <row r="15" spans="2:16" s="134" customFormat="1" ht="12.75" customHeight="1">
      <c r="B15" s="139" t="s">
        <v>63</v>
      </c>
      <c r="D15" s="140" t="s">
        <v>107</v>
      </c>
      <c r="E15" s="140" t="s">
        <v>108</v>
      </c>
      <c r="I15" s="141">
        <f>SUM(I16:I17)</f>
        <v>0</v>
      </c>
      <c r="K15" s="142">
        <f>SUM(K16:K17)</f>
        <v>0.096075</v>
      </c>
      <c r="M15" s="142">
        <f>SUM(M16:M17)</f>
        <v>0</v>
      </c>
      <c r="P15" s="140" t="s">
        <v>109</v>
      </c>
    </row>
    <row r="16" spans="1:16" s="14" customFormat="1" ht="24" customHeight="1">
      <c r="A16" s="165" t="s">
        <v>109</v>
      </c>
      <c r="B16" s="165" t="s">
        <v>110</v>
      </c>
      <c r="C16" s="165" t="s">
        <v>111</v>
      </c>
      <c r="D16" s="166" t="s">
        <v>112</v>
      </c>
      <c r="E16" s="167" t="s">
        <v>113</v>
      </c>
      <c r="F16" s="165" t="s">
        <v>114</v>
      </c>
      <c r="G16" s="168">
        <v>2</v>
      </c>
      <c r="H16" s="169"/>
      <c r="I16" s="169">
        <f>ROUND(G16*H16,2)</f>
        <v>0</v>
      </c>
      <c r="J16" s="170">
        <v>0</v>
      </c>
      <c r="K16" s="168">
        <f>G16*J16</f>
        <v>0</v>
      </c>
      <c r="L16" s="170">
        <v>0</v>
      </c>
      <c r="M16" s="168">
        <f>G16*L16</f>
        <v>0</v>
      </c>
      <c r="N16" s="171">
        <v>15</v>
      </c>
      <c r="O16" s="172">
        <v>8</v>
      </c>
      <c r="P16" s="173" t="s">
        <v>115</v>
      </c>
    </row>
    <row r="17" spans="1:16" s="14" customFormat="1" ht="24" customHeight="1">
      <c r="A17" s="174" t="s">
        <v>115</v>
      </c>
      <c r="B17" s="174" t="s">
        <v>116</v>
      </c>
      <c r="C17" s="174" t="s">
        <v>117</v>
      </c>
      <c r="D17" s="175" t="s">
        <v>118</v>
      </c>
      <c r="E17" s="176" t="s">
        <v>119</v>
      </c>
      <c r="F17" s="174" t="s">
        <v>120</v>
      </c>
      <c r="G17" s="177">
        <v>1.5</v>
      </c>
      <c r="H17" s="178"/>
      <c r="I17" s="178">
        <f>ROUND(G17*H17,2)</f>
        <v>0</v>
      </c>
      <c r="J17" s="179">
        <v>0.06405</v>
      </c>
      <c r="K17" s="177">
        <f>G17*J17</f>
        <v>0.096075</v>
      </c>
      <c r="L17" s="179">
        <v>0</v>
      </c>
      <c r="M17" s="177">
        <f>G17*L17</f>
        <v>0</v>
      </c>
      <c r="N17" s="180">
        <v>15</v>
      </c>
      <c r="O17" s="181">
        <v>4</v>
      </c>
      <c r="P17" s="14" t="s">
        <v>115</v>
      </c>
    </row>
    <row r="18" spans="2:16" s="134" customFormat="1" ht="12.75" customHeight="1">
      <c r="B18" s="139" t="s">
        <v>63</v>
      </c>
      <c r="D18" s="140" t="s">
        <v>121</v>
      </c>
      <c r="E18" s="140" t="s">
        <v>122</v>
      </c>
      <c r="I18" s="141">
        <f>SUM(I19:I25)</f>
        <v>0</v>
      </c>
      <c r="K18" s="142">
        <f>SUM(K19:K25)</f>
        <v>8.038458729999999</v>
      </c>
      <c r="M18" s="142">
        <f>SUM(M19:M25)</f>
        <v>0</v>
      </c>
      <c r="P18" s="140" t="s">
        <v>109</v>
      </c>
    </row>
    <row r="19" spans="1:16" s="14" customFormat="1" ht="24" customHeight="1">
      <c r="A19" s="174" t="s">
        <v>107</v>
      </c>
      <c r="B19" s="174" t="s">
        <v>116</v>
      </c>
      <c r="C19" s="174" t="s">
        <v>117</v>
      </c>
      <c r="D19" s="175" t="s">
        <v>123</v>
      </c>
      <c r="E19" s="176" t="s">
        <v>124</v>
      </c>
      <c r="F19" s="174" t="s">
        <v>120</v>
      </c>
      <c r="G19" s="177">
        <v>92.205</v>
      </c>
      <c r="H19" s="178"/>
      <c r="I19" s="178">
        <f aca="true" t="shared" si="0" ref="I19:I25">ROUND(G19*H19,2)</f>
        <v>0</v>
      </c>
      <c r="J19" s="179">
        <v>0.01083</v>
      </c>
      <c r="K19" s="177">
        <f aca="true" t="shared" si="1" ref="K19:K25">G19*J19</f>
        <v>0.9985801499999999</v>
      </c>
      <c r="L19" s="179">
        <v>0</v>
      </c>
      <c r="M19" s="177">
        <f aca="true" t="shared" si="2" ref="M19:M25">G19*L19</f>
        <v>0</v>
      </c>
      <c r="N19" s="180">
        <v>15</v>
      </c>
      <c r="O19" s="181">
        <v>4</v>
      </c>
      <c r="P19" s="14" t="s">
        <v>115</v>
      </c>
    </row>
    <row r="20" spans="1:16" s="14" customFormat="1" ht="13.5" customHeight="1">
      <c r="A20" s="174" t="s">
        <v>121</v>
      </c>
      <c r="B20" s="174" t="s">
        <v>116</v>
      </c>
      <c r="C20" s="174" t="s">
        <v>125</v>
      </c>
      <c r="D20" s="175" t="s">
        <v>126</v>
      </c>
      <c r="E20" s="176" t="s">
        <v>127</v>
      </c>
      <c r="F20" s="174" t="s">
        <v>128</v>
      </c>
      <c r="G20" s="177">
        <v>4</v>
      </c>
      <c r="H20" s="178"/>
      <c r="I20" s="178">
        <f t="shared" si="0"/>
        <v>0</v>
      </c>
      <c r="J20" s="179">
        <v>0.08235</v>
      </c>
      <c r="K20" s="177">
        <f t="shared" si="1"/>
        <v>0.3294</v>
      </c>
      <c r="L20" s="179">
        <v>0</v>
      </c>
      <c r="M20" s="177">
        <f t="shared" si="2"/>
        <v>0</v>
      </c>
      <c r="N20" s="180">
        <v>15</v>
      </c>
      <c r="O20" s="181">
        <v>4</v>
      </c>
      <c r="P20" s="14" t="s">
        <v>115</v>
      </c>
    </row>
    <row r="21" spans="1:16" s="14" customFormat="1" ht="13.5" customHeight="1">
      <c r="A21" s="174" t="s">
        <v>129</v>
      </c>
      <c r="B21" s="174" t="s">
        <v>116</v>
      </c>
      <c r="C21" s="174" t="s">
        <v>125</v>
      </c>
      <c r="D21" s="175" t="s">
        <v>130</v>
      </c>
      <c r="E21" s="176" t="s">
        <v>131</v>
      </c>
      <c r="F21" s="174" t="s">
        <v>128</v>
      </c>
      <c r="G21" s="177">
        <v>40</v>
      </c>
      <c r="H21" s="178"/>
      <c r="I21" s="178">
        <f t="shared" si="0"/>
        <v>0</v>
      </c>
      <c r="J21" s="179">
        <v>0.059</v>
      </c>
      <c r="K21" s="177">
        <f t="shared" si="1"/>
        <v>2.36</v>
      </c>
      <c r="L21" s="179">
        <v>0</v>
      </c>
      <c r="M21" s="177">
        <f t="shared" si="2"/>
        <v>0</v>
      </c>
      <c r="N21" s="180">
        <v>15</v>
      </c>
      <c r="O21" s="181">
        <v>4</v>
      </c>
      <c r="P21" s="14" t="s">
        <v>115</v>
      </c>
    </row>
    <row r="22" spans="1:16" s="14" customFormat="1" ht="24" customHeight="1">
      <c r="A22" s="174" t="s">
        <v>132</v>
      </c>
      <c r="B22" s="174" t="s">
        <v>116</v>
      </c>
      <c r="C22" s="174" t="s">
        <v>117</v>
      </c>
      <c r="D22" s="175" t="s">
        <v>133</v>
      </c>
      <c r="E22" s="176" t="s">
        <v>134</v>
      </c>
      <c r="F22" s="174" t="s">
        <v>135</v>
      </c>
      <c r="G22" s="177">
        <v>4.298</v>
      </c>
      <c r="H22" s="178"/>
      <c r="I22" s="178">
        <f t="shared" si="0"/>
        <v>0</v>
      </c>
      <c r="J22" s="179">
        <v>0.01221</v>
      </c>
      <c r="K22" s="177">
        <f t="shared" si="1"/>
        <v>0.052478580000000004</v>
      </c>
      <c r="L22" s="179">
        <v>0</v>
      </c>
      <c r="M22" s="177">
        <f t="shared" si="2"/>
        <v>0</v>
      </c>
      <c r="N22" s="180">
        <v>15</v>
      </c>
      <c r="O22" s="181">
        <v>4</v>
      </c>
      <c r="P22" s="14" t="s">
        <v>115</v>
      </c>
    </row>
    <row r="23" spans="1:16" s="14" customFormat="1" ht="13.5" customHeight="1">
      <c r="A23" s="165" t="s">
        <v>136</v>
      </c>
      <c r="B23" s="165" t="s">
        <v>110</v>
      </c>
      <c r="C23" s="165" t="s">
        <v>111</v>
      </c>
      <c r="D23" s="166" t="s">
        <v>137</v>
      </c>
      <c r="E23" s="167" t="s">
        <v>138</v>
      </c>
      <c r="F23" s="165" t="s">
        <v>135</v>
      </c>
      <c r="G23" s="168">
        <v>2.328</v>
      </c>
      <c r="H23" s="169"/>
      <c r="I23" s="169">
        <f t="shared" si="0"/>
        <v>0</v>
      </c>
      <c r="J23" s="170">
        <v>1</v>
      </c>
      <c r="K23" s="168">
        <f t="shared" si="1"/>
        <v>2.328</v>
      </c>
      <c r="L23" s="170">
        <v>0</v>
      </c>
      <c r="M23" s="168">
        <f t="shared" si="2"/>
        <v>0</v>
      </c>
      <c r="N23" s="171">
        <v>15</v>
      </c>
      <c r="O23" s="172">
        <v>8</v>
      </c>
      <c r="P23" s="173" t="s">
        <v>115</v>
      </c>
    </row>
    <row r="24" spans="1:16" s="14" customFormat="1" ht="13.5" customHeight="1">
      <c r="A24" s="165" t="s">
        <v>139</v>
      </c>
      <c r="B24" s="165" t="s">
        <v>110</v>
      </c>
      <c r="C24" s="165" t="s">
        <v>111</v>
      </c>
      <c r="D24" s="166" t="s">
        <v>140</v>
      </c>
      <c r="E24" s="167" t="s">
        <v>141</v>
      </c>
      <c r="F24" s="165" t="s">
        <v>135</v>
      </c>
      <c r="G24" s="168">
        <v>0.967</v>
      </c>
      <c r="H24" s="169"/>
      <c r="I24" s="169">
        <f t="shared" si="0"/>
        <v>0</v>
      </c>
      <c r="J24" s="170">
        <v>1</v>
      </c>
      <c r="K24" s="168">
        <f t="shared" si="1"/>
        <v>0.967</v>
      </c>
      <c r="L24" s="170">
        <v>0</v>
      </c>
      <c r="M24" s="168">
        <f t="shared" si="2"/>
        <v>0</v>
      </c>
      <c r="N24" s="171">
        <v>15</v>
      </c>
      <c r="O24" s="172">
        <v>8</v>
      </c>
      <c r="P24" s="173" t="s">
        <v>115</v>
      </c>
    </row>
    <row r="25" spans="1:16" s="14" customFormat="1" ht="13.5" customHeight="1">
      <c r="A25" s="165" t="s">
        <v>142</v>
      </c>
      <c r="B25" s="165" t="s">
        <v>110</v>
      </c>
      <c r="C25" s="165" t="s">
        <v>111</v>
      </c>
      <c r="D25" s="166" t="s">
        <v>143</v>
      </c>
      <c r="E25" s="167" t="s">
        <v>144</v>
      </c>
      <c r="F25" s="165" t="s">
        <v>135</v>
      </c>
      <c r="G25" s="168">
        <v>1.003</v>
      </c>
      <c r="H25" s="169"/>
      <c r="I25" s="169">
        <f t="shared" si="0"/>
        <v>0</v>
      </c>
      <c r="J25" s="170">
        <v>1</v>
      </c>
      <c r="K25" s="168">
        <f t="shared" si="1"/>
        <v>1.003</v>
      </c>
      <c r="L25" s="170">
        <v>0</v>
      </c>
      <c r="M25" s="168">
        <f t="shared" si="2"/>
        <v>0</v>
      </c>
      <c r="N25" s="171">
        <v>15</v>
      </c>
      <c r="O25" s="172">
        <v>8</v>
      </c>
      <c r="P25" s="173" t="s">
        <v>115</v>
      </c>
    </row>
    <row r="26" spans="2:16" s="134" customFormat="1" ht="12.75" customHeight="1">
      <c r="B26" s="139" t="s">
        <v>63</v>
      </c>
      <c r="D26" s="140" t="s">
        <v>132</v>
      </c>
      <c r="E26" s="140" t="s">
        <v>145</v>
      </c>
      <c r="I26" s="141">
        <f>SUM(I27:I34)</f>
        <v>0</v>
      </c>
      <c r="K26" s="142">
        <f>SUM(K27:K34)</f>
        <v>20.95802097</v>
      </c>
      <c r="M26" s="142">
        <f>SUM(M27:M34)</f>
        <v>0</v>
      </c>
      <c r="P26" s="140" t="s">
        <v>109</v>
      </c>
    </row>
    <row r="27" spans="1:16" s="14" customFormat="1" ht="13.5" customHeight="1">
      <c r="A27" s="174" t="s">
        <v>146</v>
      </c>
      <c r="B27" s="174" t="s">
        <v>116</v>
      </c>
      <c r="C27" s="174" t="s">
        <v>117</v>
      </c>
      <c r="D27" s="175" t="s">
        <v>147</v>
      </c>
      <c r="E27" s="176" t="s">
        <v>148</v>
      </c>
      <c r="F27" s="174" t="s">
        <v>120</v>
      </c>
      <c r="G27" s="177">
        <v>19.336</v>
      </c>
      <c r="H27" s="178"/>
      <c r="I27" s="178">
        <f aca="true" t="shared" si="3" ref="I27:I34">ROUND(G27*H27,2)</f>
        <v>0</v>
      </c>
      <c r="J27" s="179">
        <v>0.0154</v>
      </c>
      <c r="K27" s="177">
        <f aca="true" t="shared" si="4" ref="K27:K34">G27*J27</f>
        <v>0.2977744</v>
      </c>
      <c r="L27" s="179">
        <v>0</v>
      </c>
      <c r="M27" s="177">
        <f aca="true" t="shared" si="5" ref="M27:M34">G27*L27</f>
        <v>0</v>
      </c>
      <c r="N27" s="180">
        <v>15</v>
      </c>
      <c r="O27" s="181">
        <v>4</v>
      </c>
      <c r="P27" s="14" t="s">
        <v>115</v>
      </c>
    </row>
    <row r="28" spans="1:16" s="14" customFormat="1" ht="24" customHeight="1">
      <c r="A28" s="174" t="s">
        <v>149</v>
      </c>
      <c r="B28" s="174" t="s">
        <v>116</v>
      </c>
      <c r="C28" s="174" t="s">
        <v>117</v>
      </c>
      <c r="D28" s="175" t="s">
        <v>150</v>
      </c>
      <c r="E28" s="176" t="s">
        <v>151</v>
      </c>
      <c r="F28" s="174" t="s">
        <v>120</v>
      </c>
      <c r="G28" s="177">
        <v>43.926</v>
      </c>
      <c r="H28" s="178"/>
      <c r="I28" s="178">
        <f t="shared" si="3"/>
        <v>0</v>
      </c>
      <c r="J28" s="179">
        <v>0.01103</v>
      </c>
      <c r="K28" s="177">
        <f t="shared" si="4"/>
        <v>0.48450378</v>
      </c>
      <c r="L28" s="179">
        <v>0</v>
      </c>
      <c r="M28" s="177">
        <f t="shared" si="5"/>
        <v>0</v>
      </c>
      <c r="N28" s="180">
        <v>15</v>
      </c>
      <c r="O28" s="181">
        <v>4</v>
      </c>
      <c r="P28" s="14" t="s">
        <v>115</v>
      </c>
    </row>
    <row r="29" spans="1:16" s="14" customFormat="1" ht="13.5" customHeight="1">
      <c r="A29" s="174" t="s">
        <v>152</v>
      </c>
      <c r="B29" s="174" t="s">
        <v>116</v>
      </c>
      <c r="C29" s="174" t="s">
        <v>117</v>
      </c>
      <c r="D29" s="175" t="s">
        <v>153</v>
      </c>
      <c r="E29" s="176" t="s">
        <v>154</v>
      </c>
      <c r="F29" s="174" t="s">
        <v>155</v>
      </c>
      <c r="G29" s="177">
        <v>7.837</v>
      </c>
      <c r="H29" s="178"/>
      <c r="I29" s="178">
        <f t="shared" si="3"/>
        <v>0</v>
      </c>
      <c r="J29" s="179">
        <v>2.45329</v>
      </c>
      <c r="K29" s="177">
        <f t="shared" si="4"/>
        <v>19.22643373</v>
      </c>
      <c r="L29" s="179">
        <v>0</v>
      </c>
      <c r="M29" s="177">
        <f t="shared" si="5"/>
        <v>0</v>
      </c>
      <c r="N29" s="180">
        <v>15</v>
      </c>
      <c r="O29" s="181">
        <v>4</v>
      </c>
      <c r="P29" s="14" t="s">
        <v>115</v>
      </c>
    </row>
    <row r="30" spans="1:16" s="14" customFormat="1" ht="13.5" customHeight="1">
      <c r="A30" s="174" t="s">
        <v>156</v>
      </c>
      <c r="B30" s="174" t="s">
        <v>116</v>
      </c>
      <c r="C30" s="174" t="s">
        <v>117</v>
      </c>
      <c r="D30" s="175" t="s">
        <v>157</v>
      </c>
      <c r="E30" s="176" t="s">
        <v>158</v>
      </c>
      <c r="F30" s="174" t="s">
        <v>155</v>
      </c>
      <c r="G30" s="177">
        <v>7.837</v>
      </c>
      <c r="H30" s="178"/>
      <c r="I30" s="178">
        <f t="shared" si="3"/>
        <v>0</v>
      </c>
      <c r="J30" s="179">
        <v>0</v>
      </c>
      <c r="K30" s="177">
        <f t="shared" si="4"/>
        <v>0</v>
      </c>
      <c r="L30" s="179">
        <v>0</v>
      </c>
      <c r="M30" s="177">
        <f t="shared" si="5"/>
        <v>0</v>
      </c>
      <c r="N30" s="180">
        <v>15</v>
      </c>
      <c r="O30" s="181">
        <v>4</v>
      </c>
      <c r="P30" s="14" t="s">
        <v>115</v>
      </c>
    </row>
    <row r="31" spans="1:16" s="14" customFormat="1" ht="13.5" customHeight="1">
      <c r="A31" s="174" t="s">
        <v>159</v>
      </c>
      <c r="B31" s="174" t="s">
        <v>116</v>
      </c>
      <c r="C31" s="174" t="s">
        <v>117</v>
      </c>
      <c r="D31" s="175" t="s">
        <v>160</v>
      </c>
      <c r="E31" s="176" t="s">
        <v>161</v>
      </c>
      <c r="F31" s="174" t="s">
        <v>135</v>
      </c>
      <c r="G31" s="177">
        <v>0.471</v>
      </c>
      <c r="H31" s="178"/>
      <c r="I31" s="178">
        <f t="shared" si="3"/>
        <v>0</v>
      </c>
      <c r="J31" s="179">
        <v>1.05306</v>
      </c>
      <c r="K31" s="177">
        <f t="shared" si="4"/>
        <v>0.49599126000000004</v>
      </c>
      <c r="L31" s="179">
        <v>0</v>
      </c>
      <c r="M31" s="177">
        <f t="shared" si="5"/>
        <v>0</v>
      </c>
      <c r="N31" s="180">
        <v>15</v>
      </c>
      <c r="O31" s="181">
        <v>4</v>
      </c>
      <c r="P31" s="14" t="s">
        <v>115</v>
      </c>
    </row>
    <row r="32" spans="1:16" s="14" customFormat="1" ht="13.5" customHeight="1">
      <c r="A32" s="174" t="s">
        <v>162</v>
      </c>
      <c r="B32" s="174" t="s">
        <v>116</v>
      </c>
      <c r="C32" s="174" t="s">
        <v>117</v>
      </c>
      <c r="D32" s="175" t="s">
        <v>163</v>
      </c>
      <c r="E32" s="176" t="s">
        <v>164</v>
      </c>
      <c r="F32" s="174" t="s">
        <v>120</v>
      </c>
      <c r="G32" s="177">
        <v>96.815</v>
      </c>
      <c r="H32" s="178"/>
      <c r="I32" s="178">
        <f t="shared" si="3"/>
        <v>0</v>
      </c>
      <c r="J32" s="179">
        <v>0.00012</v>
      </c>
      <c r="K32" s="177">
        <f t="shared" si="4"/>
        <v>0.0116178</v>
      </c>
      <c r="L32" s="179">
        <v>0</v>
      </c>
      <c r="M32" s="177">
        <f t="shared" si="5"/>
        <v>0</v>
      </c>
      <c r="N32" s="180">
        <v>15</v>
      </c>
      <c r="O32" s="181">
        <v>4</v>
      </c>
      <c r="P32" s="14" t="s">
        <v>115</v>
      </c>
    </row>
    <row r="33" spans="1:16" s="14" customFormat="1" ht="24" customHeight="1">
      <c r="A33" s="174" t="s">
        <v>165</v>
      </c>
      <c r="B33" s="174" t="s">
        <v>116</v>
      </c>
      <c r="C33" s="174" t="s">
        <v>117</v>
      </c>
      <c r="D33" s="175" t="s">
        <v>166</v>
      </c>
      <c r="E33" s="176" t="s">
        <v>167</v>
      </c>
      <c r="F33" s="174" t="s">
        <v>128</v>
      </c>
      <c r="G33" s="177">
        <v>1</v>
      </c>
      <c r="H33" s="178"/>
      <c r="I33" s="178">
        <f t="shared" si="3"/>
        <v>0</v>
      </c>
      <c r="J33" s="179">
        <v>0.4417</v>
      </c>
      <c r="K33" s="177">
        <f t="shared" si="4"/>
        <v>0.4417</v>
      </c>
      <c r="L33" s="179">
        <v>0</v>
      </c>
      <c r="M33" s="177">
        <f t="shared" si="5"/>
        <v>0</v>
      </c>
      <c r="N33" s="180">
        <v>15</v>
      </c>
      <c r="O33" s="181">
        <v>4</v>
      </c>
      <c r="P33" s="14" t="s">
        <v>115</v>
      </c>
    </row>
    <row r="34" spans="1:16" s="14" customFormat="1" ht="13.5" customHeight="1">
      <c r="A34" s="165" t="s">
        <v>168</v>
      </c>
      <c r="B34" s="165" t="s">
        <v>110</v>
      </c>
      <c r="C34" s="165" t="s">
        <v>111</v>
      </c>
      <c r="D34" s="166" t="s">
        <v>169</v>
      </c>
      <c r="E34" s="167" t="s">
        <v>170</v>
      </c>
      <c r="F34" s="165" t="s">
        <v>128</v>
      </c>
      <c r="G34" s="168">
        <v>1</v>
      </c>
      <c r="H34" s="169"/>
      <c r="I34" s="169">
        <f t="shared" si="3"/>
        <v>0</v>
      </c>
      <c r="J34" s="170">
        <v>0</v>
      </c>
      <c r="K34" s="168">
        <f t="shared" si="4"/>
        <v>0</v>
      </c>
      <c r="L34" s="170">
        <v>0</v>
      </c>
      <c r="M34" s="168">
        <f t="shared" si="5"/>
        <v>0</v>
      </c>
      <c r="N34" s="171">
        <v>15</v>
      </c>
      <c r="O34" s="172">
        <v>8</v>
      </c>
      <c r="P34" s="173" t="s">
        <v>115</v>
      </c>
    </row>
    <row r="35" spans="2:16" s="134" customFormat="1" ht="12.75" customHeight="1">
      <c r="B35" s="139" t="s">
        <v>63</v>
      </c>
      <c r="D35" s="140" t="s">
        <v>142</v>
      </c>
      <c r="E35" s="140" t="s">
        <v>171</v>
      </c>
      <c r="I35" s="141">
        <f>I36+SUM(I37:I45)</f>
        <v>0</v>
      </c>
      <c r="K35" s="142">
        <f>K36+SUM(K37:K45)</f>
        <v>0.01249043</v>
      </c>
      <c r="M35" s="142">
        <f>M36+SUM(M37:M45)</f>
        <v>24.742475000000002</v>
      </c>
      <c r="P35" s="140" t="s">
        <v>109</v>
      </c>
    </row>
    <row r="36" spans="1:16" s="14" customFormat="1" ht="13.5" customHeight="1">
      <c r="A36" s="174" t="s">
        <v>172</v>
      </c>
      <c r="B36" s="174" t="s">
        <v>116</v>
      </c>
      <c r="C36" s="174" t="s">
        <v>173</v>
      </c>
      <c r="D36" s="175" t="s">
        <v>174</v>
      </c>
      <c r="E36" s="176" t="s">
        <v>175</v>
      </c>
      <c r="F36" s="174" t="s">
        <v>176</v>
      </c>
      <c r="G36" s="177">
        <v>15</v>
      </c>
      <c r="H36" s="178"/>
      <c r="I36" s="178">
        <f aca="true" t="shared" si="6" ref="I36:I44">ROUND(G36*H36,2)</f>
        <v>0</v>
      </c>
      <c r="J36" s="179">
        <v>0</v>
      </c>
      <c r="K36" s="177">
        <f aca="true" t="shared" si="7" ref="K36:K44">G36*J36</f>
        <v>0</v>
      </c>
      <c r="L36" s="179">
        <v>0</v>
      </c>
      <c r="M36" s="177">
        <f aca="true" t="shared" si="8" ref="M36:M44">G36*L36</f>
        <v>0</v>
      </c>
      <c r="N36" s="180">
        <v>15</v>
      </c>
      <c r="O36" s="181">
        <v>4</v>
      </c>
      <c r="P36" s="14" t="s">
        <v>115</v>
      </c>
    </row>
    <row r="37" spans="1:16" s="14" customFormat="1" ht="24" customHeight="1">
      <c r="A37" s="174" t="s">
        <v>177</v>
      </c>
      <c r="B37" s="174" t="s">
        <v>116</v>
      </c>
      <c r="C37" s="174" t="s">
        <v>173</v>
      </c>
      <c r="D37" s="175" t="s">
        <v>178</v>
      </c>
      <c r="E37" s="176" t="s">
        <v>179</v>
      </c>
      <c r="F37" s="174" t="s">
        <v>120</v>
      </c>
      <c r="G37" s="177">
        <v>46.103</v>
      </c>
      <c r="H37" s="178"/>
      <c r="I37" s="178">
        <f t="shared" si="6"/>
        <v>0</v>
      </c>
      <c r="J37" s="179">
        <v>0.00021</v>
      </c>
      <c r="K37" s="177">
        <f t="shared" si="7"/>
        <v>0.00968163</v>
      </c>
      <c r="L37" s="179">
        <v>0</v>
      </c>
      <c r="M37" s="177">
        <f t="shared" si="8"/>
        <v>0</v>
      </c>
      <c r="N37" s="180">
        <v>15</v>
      </c>
      <c r="O37" s="181">
        <v>4</v>
      </c>
      <c r="P37" s="14" t="s">
        <v>115</v>
      </c>
    </row>
    <row r="38" spans="1:16" s="14" customFormat="1" ht="13.5" customHeight="1">
      <c r="A38" s="174" t="s">
        <v>180</v>
      </c>
      <c r="B38" s="174" t="s">
        <v>116</v>
      </c>
      <c r="C38" s="174" t="s">
        <v>117</v>
      </c>
      <c r="D38" s="175" t="s">
        <v>181</v>
      </c>
      <c r="E38" s="176" t="s">
        <v>182</v>
      </c>
      <c r="F38" s="174" t="s">
        <v>120</v>
      </c>
      <c r="G38" s="177">
        <v>70.22</v>
      </c>
      <c r="H38" s="178"/>
      <c r="I38" s="178">
        <f t="shared" si="6"/>
        <v>0</v>
      </c>
      <c r="J38" s="179">
        <v>4E-05</v>
      </c>
      <c r="K38" s="177">
        <f t="shared" si="7"/>
        <v>0.0028088</v>
      </c>
      <c r="L38" s="179">
        <v>0</v>
      </c>
      <c r="M38" s="177">
        <f t="shared" si="8"/>
        <v>0</v>
      </c>
      <c r="N38" s="180">
        <v>15</v>
      </c>
      <c r="O38" s="181">
        <v>4</v>
      </c>
      <c r="P38" s="14" t="s">
        <v>115</v>
      </c>
    </row>
    <row r="39" spans="1:16" s="14" customFormat="1" ht="13.5" customHeight="1">
      <c r="A39" s="174" t="s">
        <v>183</v>
      </c>
      <c r="B39" s="174" t="s">
        <v>116</v>
      </c>
      <c r="C39" s="174" t="s">
        <v>184</v>
      </c>
      <c r="D39" s="175" t="s">
        <v>185</v>
      </c>
      <c r="E39" s="176" t="s">
        <v>186</v>
      </c>
      <c r="F39" s="174" t="s">
        <v>128</v>
      </c>
      <c r="G39" s="177">
        <v>4</v>
      </c>
      <c r="H39" s="178"/>
      <c r="I39" s="178">
        <f t="shared" si="6"/>
        <v>0</v>
      </c>
      <c r="J39" s="179">
        <v>0</v>
      </c>
      <c r="K39" s="177">
        <f t="shared" si="7"/>
        <v>0</v>
      </c>
      <c r="L39" s="179">
        <v>0.054</v>
      </c>
      <c r="M39" s="177">
        <f t="shared" si="8"/>
        <v>0.216</v>
      </c>
      <c r="N39" s="180">
        <v>15</v>
      </c>
      <c r="O39" s="181">
        <v>4</v>
      </c>
      <c r="P39" s="14" t="s">
        <v>115</v>
      </c>
    </row>
    <row r="40" spans="1:16" s="14" customFormat="1" ht="24" customHeight="1">
      <c r="A40" s="174" t="s">
        <v>187</v>
      </c>
      <c r="B40" s="174" t="s">
        <v>116</v>
      </c>
      <c r="C40" s="174" t="s">
        <v>184</v>
      </c>
      <c r="D40" s="175" t="s">
        <v>188</v>
      </c>
      <c r="E40" s="176" t="s">
        <v>189</v>
      </c>
      <c r="F40" s="174" t="s">
        <v>155</v>
      </c>
      <c r="G40" s="177">
        <v>2.305</v>
      </c>
      <c r="H40" s="178"/>
      <c r="I40" s="178">
        <f t="shared" si="6"/>
        <v>0</v>
      </c>
      <c r="J40" s="179">
        <v>0</v>
      </c>
      <c r="K40" s="177">
        <f t="shared" si="7"/>
        <v>0</v>
      </c>
      <c r="L40" s="179">
        <v>1.6</v>
      </c>
      <c r="M40" s="177">
        <f t="shared" si="8"/>
        <v>3.6880000000000006</v>
      </c>
      <c r="N40" s="180">
        <v>15</v>
      </c>
      <c r="O40" s="181">
        <v>4</v>
      </c>
      <c r="P40" s="14" t="s">
        <v>115</v>
      </c>
    </row>
    <row r="41" spans="1:16" s="14" customFormat="1" ht="13.5" customHeight="1">
      <c r="A41" s="174" t="s">
        <v>190</v>
      </c>
      <c r="B41" s="174" t="s">
        <v>116</v>
      </c>
      <c r="C41" s="174" t="s">
        <v>184</v>
      </c>
      <c r="D41" s="175" t="s">
        <v>191</v>
      </c>
      <c r="E41" s="176" t="s">
        <v>192</v>
      </c>
      <c r="F41" s="174" t="s">
        <v>120</v>
      </c>
      <c r="G41" s="177">
        <v>92.205</v>
      </c>
      <c r="H41" s="178"/>
      <c r="I41" s="178">
        <f t="shared" si="6"/>
        <v>0</v>
      </c>
      <c r="J41" s="179">
        <v>0</v>
      </c>
      <c r="K41" s="177">
        <f t="shared" si="7"/>
        <v>0</v>
      </c>
      <c r="L41" s="179">
        <v>0.045</v>
      </c>
      <c r="M41" s="177">
        <f t="shared" si="8"/>
        <v>4.1492249999999995</v>
      </c>
      <c r="N41" s="180">
        <v>15</v>
      </c>
      <c r="O41" s="181">
        <v>4</v>
      </c>
      <c r="P41" s="14" t="s">
        <v>115</v>
      </c>
    </row>
    <row r="42" spans="1:16" s="14" customFormat="1" ht="13.5" customHeight="1">
      <c r="A42" s="174" t="s">
        <v>193</v>
      </c>
      <c r="B42" s="174" t="s">
        <v>116</v>
      </c>
      <c r="C42" s="174" t="s">
        <v>184</v>
      </c>
      <c r="D42" s="175" t="s">
        <v>194</v>
      </c>
      <c r="E42" s="176" t="s">
        <v>195</v>
      </c>
      <c r="F42" s="174" t="s">
        <v>155</v>
      </c>
      <c r="G42" s="177">
        <v>7.837</v>
      </c>
      <c r="H42" s="178"/>
      <c r="I42" s="178">
        <f t="shared" si="6"/>
        <v>0</v>
      </c>
      <c r="J42" s="179">
        <v>0</v>
      </c>
      <c r="K42" s="177">
        <f t="shared" si="7"/>
        <v>0</v>
      </c>
      <c r="L42" s="179">
        <v>1.4</v>
      </c>
      <c r="M42" s="177">
        <f t="shared" si="8"/>
        <v>10.971799999999998</v>
      </c>
      <c r="N42" s="180">
        <v>15</v>
      </c>
      <c r="O42" s="181">
        <v>4</v>
      </c>
      <c r="P42" s="14" t="s">
        <v>115</v>
      </c>
    </row>
    <row r="43" spans="1:16" s="14" customFormat="1" ht="24" customHeight="1">
      <c r="A43" s="174" t="s">
        <v>196</v>
      </c>
      <c r="B43" s="174" t="s">
        <v>116</v>
      </c>
      <c r="C43" s="174" t="s">
        <v>184</v>
      </c>
      <c r="D43" s="175" t="s">
        <v>197</v>
      </c>
      <c r="E43" s="176" t="s">
        <v>198</v>
      </c>
      <c r="F43" s="174" t="s">
        <v>128</v>
      </c>
      <c r="G43" s="177">
        <v>40</v>
      </c>
      <c r="H43" s="178"/>
      <c r="I43" s="178">
        <f t="shared" si="6"/>
        <v>0</v>
      </c>
      <c r="J43" s="179">
        <v>0</v>
      </c>
      <c r="K43" s="177">
        <f t="shared" si="7"/>
        <v>0</v>
      </c>
      <c r="L43" s="179">
        <v>0.098</v>
      </c>
      <c r="M43" s="177">
        <f t="shared" si="8"/>
        <v>3.92</v>
      </c>
      <c r="N43" s="180">
        <v>15</v>
      </c>
      <c r="O43" s="181">
        <v>4</v>
      </c>
      <c r="P43" s="14" t="s">
        <v>115</v>
      </c>
    </row>
    <row r="44" spans="1:16" s="14" customFormat="1" ht="13.5" customHeight="1">
      <c r="A44" s="174" t="s">
        <v>199</v>
      </c>
      <c r="B44" s="174" t="s">
        <v>116</v>
      </c>
      <c r="C44" s="174" t="s">
        <v>184</v>
      </c>
      <c r="D44" s="175" t="s">
        <v>200</v>
      </c>
      <c r="E44" s="176" t="s">
        <v>201</v>
      </c>
      <c r="F44" s="174" t="s">
        <v>120</v>
      </c>
      <c r="G44" s="177">
        <v>39.075</v>
      </c>
      <c r="H44" s="178"/>
      <c r="I44" s="178">
        <f t="shared" si="6"/>
        <v>0</v>
      </c>
      <c r="J44" s="179">
        <v>0</v>
      </c>
      <c r="K44" s="177">
        <f t="shared" si="7"/>
        <v>0</v>
      </c>
      <c r="L44" s="179">
        <v>0.046</v>
      </c>
      <c r="M44" s="177">
        <f t="shared" si="8"/>
        <v>1.79745</v>
      </c>
      <c r="N44" s="180">
        <v>15</v>
      </c>
      <c r="O44" s="181">
        <v>4</v>
      </c>
      <c r="P44" s="14" t="s">
        <v>115</v>
      </c>
    </row>
    <row r="45" spans="2:16" s="134" customFormat="1" ht="12.75" customHeight="1">
      <c r="B45" s="143" t="s">
        <v>63</v>
      </c>
      <c r="D45" s="144" t="s">
        <v>202</v>
      </c>
      <c r="E45" s="144" t="s">
        <v>203</v>
      </c>
      <c r="I45" s="145">
        <f>SUM(I46:I54)</f>
        <v>0</v>
      </c>
      <c r="K45" s="146">
        <f>SUM(K46:K54)</f>
        <v>0</v>
      </c>
      <c r="M45" s="146">
        <f>SUM(M46:M54)</f>
        <v>0</v>
      </c>
      <c r="P45" s="144" t="s">
        <v>115</v>
      </c>
    </row>
    <row r="46" spans="1:16" s="14" customFormat="1" ht="24" customHeight="1">
      <c r="A46" s="174" t="s">
        <v>204</v>
      </c>
      <c r="B46" s="174" t="s">
        <v>116</v>
      </c>
      <c r="C46" s="174" t="s">
        <v>184</v>
      </c>
      <c r="D46" s="175" t="s">
        <v>205</v>
      </c>
      <c r="E46" s="176" t="s">
        <v>206</v>
      </c>
      <c r="F46" s="174" t="s">
        <v>135</v>
      </c>
      <c r="G46" s="177">
        <v>33.94</v>
      </c>
      <c r="H46" s="178"/>
      <c r="I46" s="178">
        <f aca="true" t="shared" si="9" ref="I46:I54">ROUND(G46*H46,2)</f>
        <v>0</v>
      </c>
      <c r="J46" s="179">
        <v>0</v>
      </c>
      <c r="K46" s="177">
        <f aca="true" t="shared" si="10" ref="K46:K54">G46*J46</f>
        <v>0</v>
      </c>
      <c r="L46" s="179">
        <v>0</v>
      </c>
      <c r="M46" s="177">
        <f aca="true" t="shared" si="11" ref="M46:M54">G46*L46</f>
        <v>0</v>
      </c>
      <c r="N46" s="180">
        <v>15</v>
      </c>
      <c r="O46" s="181">
        <v>4</v>
      </c>
      <c r="P46" s="14" t="s">
        <v>107</v>
      </c>
    </row>
    <row r="47" spans="1:16" s="14" customFormat="1" ht="13.5" customHeight="1">
      <c r="A47" s="174" t="s">
        <v>207</v>
      </c>
      <c r="B47" s="174" t="s">
        <v>116</v>
      </c>
      <c r="C47" s="174" t="s">
        <v>184</v>
      </c>
      <c r="D47" s="175" t="s">
        <v>208</v>
      </c>
      <c r="E47" s="176" t="s">
        <v>209</v>
      </c>
      <c r="F47" s="174" t="s">
        <v>210</v>
      </c>
      <c r="G47" s="177">
        <v>21</v>
      </c>
      <c r="H47" s="178"/>
      <c r="I47" s="178">
        <f t="shared" si="9"/>
        <v>0</v>
      </c>
      <c r="J47" s="179">
        <v>0</v>
      </c>
      <c r="K47" s="177">
        <f t="shared" si="10"/>
        <v>0</v>
      </c>
      <c r="L47" s="179">
        <v>0</v>
      </c>
      <c r="M47" s="177">
        <f t="shared" si="11"/>
        <v>0</v>
      </c>
      <c r="N47" s="180">
        <v>15</v>
      </c>
      <c r="O47" s="181">
        <v>4</v>
      </c>
      <c r="P47" s="14" t="s">
        <v>107</v>
      </c>
    </row>
    <row r="48" spans="1:16" s="14" customFormat="1" ht="13.5" customHeight="1">
      <c r="A48" s="174" t="s">
        <v>211</v>
      </c>
      <c r="B48" s="174" t="s">
        <v>116</v>
      </c>
      <c r="C48" s="174" t="s">
        <v>184</v>
      </c>
      <c r="D48" s="175" t="s">
        <v>212</v>
      </c>
      <c r="E48" s="176" t="s">
        <v>213</v>
      </c>
      <c r="F48" s="174" t="s">
        <v>210</v>
      </c>
      <c r="G48" s="177">
        <v>315</v>
      </c>
      <c r="H48" s="178"/>
      <c r="I48" s="178">
        <f t="shared" si="9"/>
        <v>0</v>
      </c>
      <c r="J48" s="179">
        <v>0</v>
      </c>
      <c r="K48" s="177">
        <f t="shared" si="10"/>
        <v>0</v>
      </c>
      <c r="L48" s="179">
        <v>0</v>
      </c>
      <c r="M48" s="177">
        <f t="shared" si="11"/>
        <v>0</v>
      </c>
      <c r="N48" s="180">
        <v>15</v>
      </c>
      <c r="O48" s="181">
        <v>4</v>
      </c>
      <c r="P48" s="14" t="s">
        <v>107</v>
      </c>
    </row>
    <row r="49" spans="1:16" s="14" customFormat="1" ht="24" customHeight="1">
      <c r="A49" s="174" t="s">
        <v>214</v>
      </c>
      <c r="B49" s="174" t="s">
        <v>116</v>
      </c>
      <c r="C49" s="174" t="s">
        <v>184</v>
      </c>
      <c r="D49" s="175" t="s">
        <v>215</v>
      </c>
      <c r="E49" s="176" t="s">
        <v>216</v>
      </c>
      <c r="F49" s="174" t="s">
        <v>135</v>
      </c>
      <c r="G49" s="177">
        <v>33.94</v>
      </c>
      <c r="H49" s="178"/>
      <c r="I49" s="178">
        <f t="shared" si="9"/>
        <v>0</v>
      </c>
      <c r="J49" s="179">
        <v>0</v>
      </c>
      <c r="K49" s="177">
        <f t="shared" si="10"/>
        <v>0</v>
      </c>
      <c r="L49" s="179">
        <v>0</v>
      </c>
      <c r="M49" s="177">
        <f t="shared" si="11"/>
        <v>0</v>
      </c>
      <c r="N49" s="180">
        <v>15</v>
      </c>
      <c r="O49" s="181">
        <v>4</v>
      </c>
      <c r="P49" s="14" t="s">
        <v>107</v>
      </c>
    </row>
    <row r="50" spans="1:16" s="14" customFormat="1" ht="13.5" customHeight="1">
      <c r="A50" s="174" t="s">
        <v>217</v>
      </c>
      <c r="B50" s="174" t="s">
        <v>116</v>
      </c>
      <c r="C50" s="174" t="s">
        <v>184</v>
      </c>
      <c r="D50" s="175" t="s">
        <v>218</v>
      </c>
      <c r="E50" s="176" t="s">
        <v>219</v>
      </c>
      <c r="F50" s="174" t="s">
        <v>135</v>
      </c>
      <c r="G50" s="177">
        <v>302.967</v>
      </c>
      <c r="H50" s="178"/>
      <c r="I50" s="178">
        <f t="shared" si="9"/>
        <v>0</v>
      </c>
      <c r="J50" s="179">
        <v>0</v>
      </c>
      <c r="K50" s="177">
        <f t="shared" si="10"/>
        <v>0</v>
      </c>
      <c r="L50" s="179">
        <v>0</v>
      </c>
      <c r="M50" s="177">
        <f t="shared" si="11"/>
        <v>0</v>
      </c>
      <c r="N50" s="180">
        <v>15</v>
      </c>
      <c r="O50" s="181">
        <v>4</v>
      </c>
      <c r="P50" s="14" t="s">
        <v>107</v>
      </c>
    </row>
    <row r="51" spans="1:16" s="14" customFormat="1" ht="24" customHeight="1">
      <c r="A51" s="174" t="s">
        <v>220</v>
      </c>
      <c r="B51" s="174" t="s">
        <v>116</v>
      </c>
      <c r="C51" s="174" t="s">
        <v>184</v>
      </c>
      <c r="D51" s="175" t="s">
        <v>221</v>
      </c>
      <c r="E51" s="176" t="s">
        <v>222</v>
      </c>
      <c r="F51" s="174" t="s">
        <v>135</v>
      </c>
      <c r="G51" s="177">
        <v>29.365</v>
      </c>
      <c r="H51" s="178"/>
      <c r="I51" s="178">
        <f t="shared" si="9"/>
        <v>0</v>
      </c>
      <c r="J51" s="179">
        <v>0</v>
      </c>
      <c r="K51" s="177">
        <f t="shared" si="10"/>
        <v>0</v>
      </c>
      <c r="L51" s="179">
        <v>0</v>
      </c>
      <c r="M51" s="177">
        <f t="shared" si="11"/>
        <v>0</v>
      </c>
      <c r="N51" s="180">
        <v>15</v>
      </c>
      <c r="O51" s="181">
        <v>4</v>
      </c>
      <c r="P51" s="14" t="s">
        <v>107</v>
      </c>
    </row>
    <row r="52" spans="1:16" s="14" customFormat="1" ht="13.5" customHeight="1">
      <c r="A52" s="174" t="s">
        <v>223</v>
      </c>
      <c r="B52" s="174" t="s">
        <v>116</v>
      </c>
      <c r="C52" s="174" t="s">
        <v>184</v>
      </c>
      <c r="D52" s="175" t="s">
        <v>224</v>
      </c>
      <c r="E52" s="176" t="s">
        <v>225</v>
      </c>
      <c r="F52" s="174" t="s">
        <v>135</v>
      </c>
      <c r="G52" s="177">
        <v>4.298</v>
      </c>
      <c r="H52" s="178"/>
      <c r="I52" s="178">
        <f t="shared" si="9"/>
        <v>0</v>
      </c>
      <c r="J52" s="179">
        <v>0</v>
      </c>
      <c r="K52" s="177">
        <f t="shared" si="10"/>
        <v>0</v>
      </c>
      <c r="L52" s="179">
        <v>0</v>
      </c>
      <c r="M52" s="177">
        <f t="shared" si="11"/>
        <v>0</v>
      </c>
      <c r="N52" s="180">
        <v>15</v>
      </c>
      <c r="O52" s="181">
        <v>4</v>
      </c>
      <c r="P52" s="14" t="s">
        <v>107</v>
      </c>
    </row>
    <row r="53" spans="1:16" s="14" customFormat="1" ht="13.5" customHeight="1">
      <c r="A53" s="174" t="s">
        <v>226</v>
      </c>
      <c r="B53" s="174" t="s">
        <v>116</v>
      </c>
      <c r="C53" s="174" t="s">
        <v>117</v>
      </c>
      <c r="D53" s="175" t="s">
        <v>227</v>
      </c>
      <c r="E53" s="176" t="s">
        <v>228</v>
      </c>
      <c r="F53" s="174" t="s">
        <v>135</v>
      </c>
      <c r="G53" s="177">
        <v>29.105</v>
      </c>
      <c r="H53" s="178"/>
      <c r="I53" s="178">
        <f t="shared" si="9"/>
        <v>0</v>
      </c>
      <c r="J53" s="179">
        <v>0</v>
      </c>
      <c r="K53" s="177">
        <f t="shared" si="10"/>
        <v>0</v>
      </c>
      <c r="L53" s="179">
        <v>0</v>
      </c>
      <c r="M53" s="177">
        <f t="shared" si="11"/>
        <v>0</v>
      </c>
      <c r="N53" s="180">
        <v>15</v>
      </c>
      <c r="O53" s="181">
        <v>4</v>
      </c>
      <c r="P53" s="14" t="s">
        <v>107</v>
      </c>
    </row>
    <row r="54" spans="1:16" s="14" customFormat="1" ht="13.5" customHeight="1">
      <c r="A54" s="165" t="s">
        <v>229</v>
      </c>
      <c r="B54" s="165" t="s">
        <v>110</v>
      </c>
      <c r="C54" s="165" t="s">
        <v>111</v>
      </c>
      <c r="D54" s="166" t="s">
        <v>230</v>
      </c>
      <c r="E54" s="167" t="s">
        <v>231</v>
      </c>
      <c r="F54" s="165" t="s">
        <v>114</v>
      </c>
      <c r="G54" s="168">
        <v>1</v>
      </c>
      <c r="H54" s="169"/>
      <c r="I54" s="169">
        <f t="shared" si="9"/>
        <v>0</v>
      </c>
      <c r="J54" s="170">
        <v>0</v>
      </c>
      <c r="K54" s="168">
        <f t="shared" si="10"/>
        <v>0</v>
      </c>
      <c r="L54" s="170">
        <v>0</v>
      </c>
      <c r="M54" s="168">
        <f t="shared" si="11"/>
        <v>0</v>
      </c>
      <c r="N54" s="171">
        <v>15</v>
      </c>
      <c r="O54" s="172">
        <v>8</v>
      </c>
      <c r="P54" s="173" t="s">
        <v>107</v>
      </c>
    </row>
    <row r="55" spans="2:16" s="134" customFormat="1" ht="12.75" customHeight="1">
      <c r="B55" s="135" t="s">
        <v>63</v>
      </c>
      <c r="D55" s="136" t="s">
        <v>50</v>
      </c>
      <c r="E55" s="136" t="s">
        <v>232</v>
      </c>
      <c r="I55" s="137">
        <f>I56+I60+I74+I77+I80+I83+I85+I96+I118+I136+I147+I156+I172+I176+I184+I188+I191</f>
        <v>0</v>
      </c>
      <c r="K55" s="138">
        <f>K56+K60+K74+K77+K80+K83+K85+K96+K118+K136+K147+K156+K172+K176+K184+K188+K191</f>
        <v>27.598291270000004</v>
      </c>
      <c r="M55" s="138">
        <f>M56+M60+M74+M77+M80+M83+M85+M96+M118+M136+M147+M156+M172+M176+M184+M188+M191</f>
        <v>9.197747999999999</v>
      </c>
      <c r="P55" s="136" t="s">
        <v>106</v>
      </c>
    </row>
    <row r="56" spans="2:16" s="134" customFormat="1" ht="12.75" customHeight="1">
      <c r="B56" s="139" t="s">
        <v>63</v>
      </c>
      <c r="D56" s="140" t="s">
        <v>233</v>
      </c>
      <c r="E56" s="140" t="s">
        <v>234</v>
      </c>
      <c r="I56" s="141">
        <f>SUM(I57:I59)</f>
        <v>0</v>
      </c>
      <c r="K56" s="142">
        <f>SUM(K57:K59)</f>
        <v>0.044625</v>
      </c>
      <c r="M56" s="142">
        <f>SUM(M57:M59)</f>
        <v>0</v>
      </c>
      <c r="P56" s="140" t="s">
        <v>109</v>
      </c>
    </row>
    <row r="57" spans="1:16" s="14" customFormat="1" ht="13.5" customHeight="1">
      <c r="A57" s="174" t="s">
        <v>235</v>
      </c>
      <c r="B57" s="174" t="s">
        <v>116</v>
      </c>
      <c r="C57" s="174" t="s">
        <v>233</v>
      </c>
      <c r="D57" s="175" t="s">
        <v>236</v>
      </c>
      <c r="E57" s="176" t="s">
        <v>237</v>
      </c>
      <c r="F57" s="174" t="s">
        <v>120</v>
      </c>
      <c r="G57" s="177">
        <v>9.06</v>
      </c>
      <c r="H57" s="178"/>
      <c r="I57" s="178">
        <f>ROUND(G57*H57,2)</f>
        <v>0</v>
      </c>
      <c r="J57" s="179">
        <v>0.0035</v>
      </c>
      <c r="K57" s="177">
        <f>G57*J57</f>
        <v>0.03171</v>
      </c>
      <c r="L57" s="179">
        <v>0</v>
      </c>
      <c r="M57" s="177">
        <f>G57*L57</f>
        <v>0</v>
      </c>
      <c r="N57" s="180">
        <v>15</v>
      </c>
      <c r="O57" s="181">
        <v>16</v>
      </c>
      <c r="P57" s="14" t="s">
        <v>115</v>
      </c>
    </row>
    <row r="58" spans="1:16" s="14" customFormat="1" ht="13.5" customHeight="1">
      <c r="A58" s="174" t="s">
        <v>238</v>
      </c>
      <c r="B58" s="174" t="s">
        <v>116</v>
      </c>
      <c r="C58" s="174" t="s">
        <v>233</v>
      </c>
      <c r="D58" s="175" t="s">
        <v>239</v>
      </c>
      <c r="E58" s="176" t="s">
        <v>240</v>
      </c>
      <c r="F58" s="174" t="s">
        <v>120</v>
      </c>
      <c r="G58" s="177">
        <v>3.69</v>
      </c>
      <c r="H58" s="178"/>
      <c r="I58" s="178">
        <f>ROUND(G58*H58,2)</f>
        <v>0</v>
      </c>
      <c r="J58" s="179">
        <v>0.0035</v>
      </c>
      <c r="K58" s="177">
        <f>G58*J58</f>
        <v>0.012915</v>
      </c>
      <c r="L58" s="179">
        <v>0</v>
      </c>
      <c r="M58" s="177">
        <f>G58*L58</f>
        <v>0</v>
      </c>
      <c r="N58" s="180">
        <v>15</v>
      </c>
      <c r="O58" s="181">
        <v>16</v>
      </c>
      <c r="P58" s="14" t="s">
        <v>115</v>
      </c>
    </row>
    <row r="59" spans="1:16" s="14" customFormat="1" ht="24" customHeight="1">
      <c r="A59" s="174" t="s">
        <v>241</v>
      </c>
      <c r="B59" s="174" t="s">
        <v>116</v>
      </c>
      <c r="C59" s="174" t="s">
        <v>233</v>
      </c>
      <c r="D59" s="175" t="s">
        <v>242</v>
      </c>
      <c r="E59" s="176" t="s">
        <v>243</v>
      </c>
      <c r="F59" s="174" t="s">
        <v>46</v>
      </c>
      <c r="G59" s="177"/>
      <c r="H59" s="178"/>
      <c r="I59" s="178">
        <f>ROUND(G59*H59,2)</f>
        <v>0</v>
      </c>
      <c r="J59" s="179">
        <v>0</v>
      </c>
      <c r="K59" s="177">
        <f>G59*J59</f>
        <v>0</v>
      </c>
      <c r="L59" s="179">
        <v>0</v>
      </c>
      <c r="M59" s="177">
        <f>G59*L59</f>
        <v>0</v>
      </c>
      <c r="N59" s="180">
        <v>15</v>
      </c>
      <c r="O59" s="181">
        <v>16</v>
      </c>
      <c r="P59" s="14" t="s">
        <v>115</v>
      </c>
    </row>
    <row r="60" spans="2:16" s="134" customFormat="1" ht="12.75" customHeight="1">
      <c r="B60" s="139" t="s">
        <v>63</v>
      </c>
      <c r="D60" s="140" t="s">
        <v>244</v>
      </c>
      <c r="E60" s="140" t="s">
        <v>245</v>
      </c>
      <c r="I60" s="141">
        <f>SUM(I61:I73)</f>
        <v>0</v>
      </c>
      <c r="K60" s="142">
        <f>SUM(K61:K73)</f>
        <v>1.8316788600000002</v>
      </c>
      <c r="M60" s="142">
        <f>SUM(M61:M73)</f>
        <v>0</v>
      </c>
      <c r="P60" s="140" t="s">
        <v>109</v>
      </c>
    </row>
    <row r="61" spans="1:16" s="14" customFormat="1" ht="24" customHeight="1">
      <c r="A61" s="174" t="s">
        <v>246</v>
      </c>
      <c r="B61" s="174" t="s">
        <v>116</v>
      </c>
      <c r="C61" s="174" t="s">
        <v>244</v>
      </c>
      <c r="D61" s="175" t="s">
        <v>247</v>
      </c>
      <c r="E61" s="176" t="s">
        <v>248</v>
      </c>
      <c r="F61" s="174" t="s">
        <v>120</v>
      </c>
      <c r="G61" s="177">
        <v>70.22</v>
      </c>
      <c r="H61" s="178"/>
      <c r="I61" s="178">
        <f aca="true" t="shared" si="12" ref="I61:I73">ROUND(G61*H61,2)</f>
        <v>0</v>
      </c>
      <c r="J61" s="179">
        <v>0</v>
      </c>
      <c r="K61" s="177">
        <f aca="true" t="shared" si="13" ref="K61:K73">G61*J61</f>
        <v>0</v>
      </c>
      <c r="L61" s="179">
        <v>0</v>
      </c>
      <c r="M61" s="177">
        <f aca="true" t="shared" si="14" ref="M61:M73">G61*L61</f>
        <v>0</v>
      </c>
      <c r="N61" s="180">
        <v>15</v>
      </c>
      <c r="O61" s="181">
        <v>16</v>
      </c>
      <c r="P61" s="14" t="s">
        <v>115</v>
      </c>
    </row>
    <row r="62" spans="1:16" s="14" customFormat="1" ht="13.5" customHeight="1">
      <c r="A62" s="165" t="s">
        <v>249</v>
      </c>
      <c r="B62" s="165" t="s">
        <v>110</v>
      </c>
      <c r="C62" s="165" t="s">
        <v>111</v>
      </c>
      <c r="D62" s="166" t="s">
        <v>250</v>
      </c>
      <c r="E62" s="167" t="s">
        <v>251</v>
      </c>
      <c r="F62" s="165" t="s">
        <v>120</v>
      </c>
      <c r="G62" s="168">
        <v>71.624</v>
      </c>
      <c r="H62" s="169"/>
      <c r="I62" s="169">
        <f t="shared" si="12"/>
        <v>0</v>
      </c>
      <c r="J62" s="170">
        <v>0.0032</v>
      </c>
      <c r="K62" s="168">
        <f t="shared" si="13"/>
        <v>0.2291968</v>
      </c>
      <c r="L62" s="170">
        <v>0</v>
      </c>
      <c r="M62" s="168">
        <f t="shared" si="14"/>
        <v>0</v>
      </c>
      <c r="N62" s="171">
        <v>15</v>
      </c>
      <c r="O62" s="172">
        <v>32</v>
      </c>
      <c r="P62" s="173" t="s">
        <v>115</v>
      </c>
    </row>
    <row r="63" spans="1:16" s="14" customFormat="1" ht="24" customHeight="1">
      <c r="A63" s="174" t="s">
        <v>252</v>
      </c>
      <c r="B63" s="174" t="s">
        <v>116</v>
      </c>
      <c r="C63" s="174" t="s">
        <v>244</v>
      </c>
      <c r="D63" s="175" t="s">
        <v>247</v>
      </c>
      <c r="E63" s="176" t="s">
        <v>248</v>
      </c>
      <c r="F63" s="174" t="s">
        <v>120</v>
      </c>
      <c r="G63" s="177">
        <v>30.94</v>
      </c>
      <c r="H63" s="178"/>
      <c r="I63" s="178">
        <f t="shared" si="12"/>
        <v>0</v>
      </c>
      <c r="J63" s="179">
        <v>0</v>
      </c>
      <c r="K63" s="177">
        <f t="shared" si="13"/>
        <v>0</v>
      </c>
      <c r="L63" s="179">
        <v>0</v>
      </c>
      <c r="M63" s="177">
        <f t="shared" si="14"/>
        <v>0</v>
      </c>
      <c r="N63" s="180">
        <v>15</v>
      </c>
      <c r="O63" s="181">
        <v>16</v>
      </c>
      <c r="P63" s="14" t="s">
        <v>115</v>
      </c>
    </row>
    <row r="64" spans="1:16" s="14" customFormat="1" ht="13.5" customHeight="1">
      <c r="A64" s="165" t="s">
        <v>253</v>
      </c>
      <c r="B64" s="165" t="s">
        <v>110</v>
      </c>
      <c r="C64" s="165" t="s">
        <v>111</v>
      </c>
      <c r="D64" s="166" t="s">
        <v>254</v>
      </c>
      <c r="E64" s="167" t="s">
        <v>255</v>
      </c>
      <c r="F64" s="165" t="s">
        <v>120</v>
      </c>
      <c r="G64" s="168">
        <v>31.559</v>
      </c>
      <c r="H64" s="169"/>
      <c r="I64" s="169">
        <f t="shared" si="12"/>
        <v>0</v>
      </c>
      <c r="J64" s="170">
        <v>0.00168</v>
      </c>
      <c r="K64" s="168">
        <f t="shared" si="13"/>
        <v>0.05301912</v>
      </c>
      <c r="L64" s="170">
        <v>0</v>
      </c>
      <c r="M64" s="168">
        <f t="shared" si="14"/>
        <v>0</v>
      </c>
      <c r="N64" s="171">
        <v>15</v>
      </c>
      <c r="O64" s="172">
        <v>32</v>
      </c>
      <c r="P64" s="173" t="s">
        <v>115</v>
      </c>
    </row>
    <row r="65" spans="1:16" s="14" customFormat="1" ht="24" customHeight="1">
      <c r="A65" s="174" t="s">
        <v>256</v>
      </c>
      <c r="B65" s="174" t="s">
        <v>116</v>
      </c>
      <c r="C65" s="174" t="s">
        <v>244</v>
      </c>
      <c r="D65" s="175" t="s">
        <v>257</v>
      </c>
      <c r="E65" s="176" t="s">
        <v>258</v>
      </c>
      <c r="F65" s="174" t="s">
        <v>120</v>
      </c>
      <c r="G65" s="177">
        <v>92.205</v>
      </c>
      <c r="H65" s="178"/>
      <c r="I65" s="178">
        <f t="shared" si="12"/>
        <v>0</v>
      </c>
      <c r="J65" s="179">
        <v>0</v>
      </c>
      <c r="K65" s="177">
        <f t="shared" si="13"/>
        <v>0</v>
      </c>
      <c r="L65" s="179">
        <v>0</v>
      </c>
      <c r="M65" s="177">
        <f t="shared" si="14"/>
        <v>0</v>
      </c>
      <c r="N65" s="180">
        <v>15</v>
      </c>
      <c r="O65" s="181">
        <v>16</v>
      </c>
      <c r="P65" s="14" t="s">
        <v>115</v>
      </c>
    </row>
    <row r="66" spans="1:16" s="14" customFormat="1" ht="13.5" customHeight="1">
      <c r="A66" s="165" t="s">
        <v>259</v>
      </c>
      <c r="B66" s="165" t="s">
        <v>110</v>
      </c>
      <c r="C66" s="165" t="s">
        <v>111</v>
      </c>
      <c r="D66" s="166" t="s">
        <v>260</v>
      </c>
      <c r="E66" s="167" t="s">
        <v>261</v>
      </c>
      <c r="F66" s="165" t="s">
        <v>120</v>
      </c>
      <c r="G66" s="168">
        <v>188.098</v>
      </c>
      <c r="H66" s="169"/>
      <c r="I66" s="169">
        <f t="shared" si="12"/>
        <v>0</v>
      </c>
      <c r="J66" s="170">
        <v>0.00168</v>
      </c>
      <c r="K66" s="168">
        <f t="shared" si="13"/>
        <v>0.31600464000000006</v>
      </c>
      <c r="L66" s="170">
        <v>0</v>
      </c>
      <c r="M66" s="168">
        <f t="shared" si="14"/>
        <v>0</v>
      </c>
      <c r="N66" s="171">
        <v>15</v>
      </c>
      <c r="O66" s="172">
        <v>32</v>
      </c>
      <c r="P66" s="173" t="s">
        <v>115</v>
      </c>
    </row>
    <row r="67" spans="1:16" s="14" customFormat="1" ht="13.5" customHeight="1">
      <c r="A67" s="174" t="s">
        <v>262</v>
      </c>
      <c r="B67" s="174" t="s">
        <v>116</v>
      </c>
      <c r="C67" s="174" t="s">
        <v>244</v>
      </c>
      <c r="D67" s="175" t="s">
        <v>263</v>
      </c>
      <c r="E67" s="176" t="s">
        <v>264</v>
      </c>
      <c r="F67" s="174" t="s">
        <v>210</v>
      </c>
      <c r="G67" s="177">
        <v>42.3</v>
      </c>
      <c r="H67" s="178"/>
      <c r="I67" s="178">
        <f t="shared" si="12"/>
        <v>0</v>
      </c>
      <c r="J67" s="179">
        <v>0</v>
      </c>
      <c r="K67" s="177">
        <f t="shared" si="13"/>
        <v>0</v>
      </c>
      <c r="L67" s="179">
        <v>0</v>
      </c>
      <c r="M67" s="177">
        <f t="shared" si="14"/>
        <v>0</v>
      </c>
      <c r="N67" s="180">
        <v>15</v>
      </c>
      <c r="O67" s="181">
        <v>16</v>
      </c>
      <c r="P67" s="14" t="s">
        <v>115</v>
      </c>
    </row>
    <row r="68" spans="1:16" s="14" customFormat="1" ht="13.5" customHeight="1">
      <c r="A68" s="165" t="s">
        <v>265</v>
      </c>
      <c r="B68" s="165" t="s">
        <v>110</v>
      </c>
      <c r="C68" s="165" t="s">
        <v>111</v>
      </c>
      <c r="D68" s="166" t="s">
        <v>266</v>
      </c>
      <c r="E68" s="167" t="s">
        <v>267</v>
      </c>
      <c r="F68" s="165" t="s">
        <v>210</v>
      </c>
      <c r="G68" s="168">
        <v>44.415</v>
      </c>
      <c r="H68" s="169"/>
      <c r="I68" s="169">
        <f t="shared" si="12"/>
        <v>0</v>
      </c>
      <c r="J68" s="170">
        <v>2E-05</v>
      </c>
      <c r="K68" s="168">
        <f t="shared" si="13"/>
        <v>0.0008883000000000001</v>
      </c>
      <c r="L68" s="170">
        <v>0</v>
      </c>
      <c r="M68" s="168">
        <f t="shared" si="14"/>
        <v>0</v>
      </c>
      <c r="N68" s="171">
        <v>15</v>
      </c>
      <c r="O68" s="172">
        <v>32</v>
      </c>
      <c r="P68" s="173" t="s">
        <v>115</v>
      </c>
    </row>
    <row r="69" spans="1:16" s="14" customFormat="1" ht="24" customHeight="1">
      <c r="A69" s="174" t="s">
        <v>268</v>
      </c>
      <c r="B69" s="174" t="s">
        <v>116</v>
      </c>
      <c r="C69" s="174" t="s">
        <v>244</v>
      </c>
      <c r="D69" s="175" t="s">
        <v>269</v>
      </c>
      <c r="E69" s="176" t="s">
        <v>270</v>
      </c>
      <c r="F69" s="174" t="s">
        <v>120</v>
      </c>
      <c r="G69" s="177">
        <v>123.4</v>
      </c>
      <c r="H69" s="178"/>
      <c r="I69" s="178">
        <f t="shared" si="12"/>
        <v>0</v>
      </c>
      <c r="J69" s="179">
        <v>0</v>
      </c>
      <c r="K69" s="177">
        <f t="shared" si="13"/>
        <v>0</v>
      </c>
      <c r="L69" s="179">
        <v>0</v>
      </c>
      <c r="M69" s="177">
        <f t="shared" si="14"/>
        <v>0</v>
      </c>
      <c r="N69" s="180">
        <v>15</v>
      </c>
      <c r="O69" s="181">
        <v>16</v>
      </c>
      <c r="P69" s="14" t="s">
        <v>115</v>
      </c>
    </row>
    <row r="70" spans="1:16" s="14" customFormat="1" ht="13.5" customHeight="1">
      <c r="A70" s="165" t="s">
        <v>271</v>
      </c>
      <c r="B70" s="165" t="s">
        <v>110</v>
      </c>
      <c r="C70" s="165" t="s">
        <v>111</v>
      </c>
      <c r="D70" s="166" t="s">
        <v>272</v>
      </c>
      <c r="E70" s="167" t="s">
        <v>273</v>
      </c>
      <c r="F70" s="165" t="s">
        <v>120</v>
      </c>
      <c r="G70" s="168">
        <v>123.257</v>
      </c>
      <c r="H70" s="169"/>
      <c r="I70" s="169">
        <f t="shared" si="12"/>
        <v>0</v>
      </c>
      <c r="J70" s="170">
        <v>0.007</v>
      </c>
      <c r="K70" s="168">
        <f t="shared" si="13"/>
        <v>0.8627990000000001</v>
      </c>
      <c r="L70" s="170">
        <v>0</v>
      </c>
      <c r="M70" s="168">
        <f t="shared" si="14"/>
        <v>0</v>
      </c>
      <c r="N70" s="171">
        <v>15</v>
      </c>
      <c r="O70" s="172">
        <v>32</v>
      </c>
      <c r="P70" s="173" t="s">
        <v>115</v>
      </c>
    </row>
    <row r="71" spans="1:16" s="14" customFormat="1" ht="24" customHeight="1">
      <c r="A71" s="174" t="s">
        <v>274</v>
      </c>
      <c r="B71" s="174" t="s">
        <v>116</v>
      </c>
      <c r="C71" s="174" t="s">
        <v>244</v>
      </c>
      <c r="D71" s="175" t="s">
        <v>275</v>
      </c>
      <c r="E71" s="176" t="s">
        <v>276</v>
      </c>
      <c r="F71" s="174" t="s">
        <v>120</v>
      </c>
      <c r="G71" s="177">
        <v>123.4</v>
      </c>
      <c r="H71" s="178"/>
      <c r="I71" s="178">
        <f t="shared" si="12"/>
        <v>0</v>
      </c>
      <c r="J71" s="179">
        <v>0</v>
      </c>
      <c r="K71" s="177">
        <f t="shared" si="13"/>
        <v>0</v>
      </c>
      <c r="L71" s="179">
        <v>0</v>
      </c>
      <c r="M71" s="177">
        <f t="shared" si="14"/>
        <v>0</v>
      </c>
      <c r="N71" s="180">
        <v>15</v>
      </c>
      <c r="O71" s="181">
        <v>16</v>
      </c>
      <c r="P71" s="14" t="s">
        <v>115</v>
      </c>
    </row>
    <row r="72" spans="1:16" s="14" customFormat="1" ht="13.5" customHeight="1">
      <c r="A72" s="165" t="s">
        <v>277</v>
      </c>
      <c r="B72" s="165" t="s">
        <v>110</v>
      </c>
      <c r="C72" s="165" t="s">
        <v>111</v>
      </c>
      <c r="D72" s="166" t="s">
        <v>278</v>
      </c>
      <c r="E72" s="167" t="s">
        <v>279</v>
      </c>
      <c r="F72" s="165" t="s">
        <v>120</v>
      </c>
      <c r="G72" s="168">
        <v>123.257</v>
      </c>
      <c r="H72" s="169"/>
      <c r="I72" s="169">
        <f t="shared" si="12"/>
        <v>0</v>
      </c>
      <c r="J72" s="170">
        <v>0.003</v>
      </c>
      <c r="K72" s="168">
        <f t="shared" si="13"/>
        <v>0.369771</v>
      </c>
      <c r="L72" s="170">
        <v>0</v>
      </c>
      <c r="M72" s="168">
        <f t="shared" si="14"/>
        <v>0</v>
      </c>
      <c r="N72" s="171">
        <v>15</v>
      </c>
      <c r="O72" s="172">
        <v>32</v>
      </c>
      <c r="P72" s="173" t="s">
        <v>115</v>
      </c>
    </row>
    <row r="73" spans="1:16" s="14" customFormat="1" ht="13.5" customHeight="1">
      <c r="A73" s="174" t="s">
        <v>280</v>
      </c>
      <c r="B73" s="174" t="s">
        <v>116</v>
      </c>
      <c r="C73" s="174" t="s">
        <v>244</v>
      </c>
      <c r="D73" s="175" t="s">
        <v>281</v>
      </c>
      <c r="E73" s="176" t="s">
        <v>282</v>
      </c>
      <c r="F73" s="174" t="s">
        <v>46</v>
      </c>
      <c r="G73" s="177"/>
      <c r="H73" s="178"/>
      <c r="I73" s="178">
        <f t="shared" si="12"/>
        <v>0</v>
      </c>
      <c r="J73" s="179">
        <v>0</v>
      </c>
      <c r="K73" s="177">
        <f t="shared" si="13"/>
        <v>0</v>
      </c>
      <c r="L73" s="179">
        <v>0</v>
      </c>
      <c r="M73" s="177">
        <f t="shared" si="14"/>
        <v>0</v>
      </c>
      <c r="N73" s="180">
        <v>15</v>
      </c>
      <c r="O73" s="181">
        <v>16</v>
      </c>
      <c r="P73" s="14" t="s">
        <v>115</v>
      </c>
    </row>
    <row r="74" spans="2:16" s="134" customFormat="1" ht="12.75" customHeight="1">
      <c r="B74" s="139" t="s">
        <v>63</v>
      </c>
      <c r="D74" s="140" t="s">
        <v>283</v>
      </c>
      <c r="E74" s="140" t="s">
        <v>284</v>
      </c>
      <c r="I74" s="141">
        <f>SUM(I75:I76)</f>
        <v>0</v>
      </c>
      <c r="K74" s="142">
        <f>SUM(K75:K76)</f>
        <v>0.01438</v>
      </c>
      <c r="M74" s="142">
        <f>SUM(M75:M76)</f>
        <v>0</v>
      </c>
      <c r="P74" s="140" t="s">
        <v>109</v>
      </c>
    </row>
    <row r="75" spans="1:16" s="14" customFormat="1" ht="13.5" customHeight="1">
      <c r="A75" s="174" t="s">
        <v>285</v>
      </c>
      <c r="B75" s="174" t="s">
        <v>116</v>
      </c>
      <c r="C75" s="174" t="s">
        <v>283</v>
      </c>
      <c r="D75" s="175" t="s">
        <v>286</v>
      </c>
      <c r="E75" s="176" t="s">
        <v>287</v>
      </c>
      <c r="F75" s="174" t="s">
        <v>114</v>
      </c>
      <c r="G75" s="177">
        <v>1</v>
      </c>
      <c r="H75" s="178">
        <f>ZTI!$F$53</f>
        <v>0</v>
      </c>
      <c r="I75" s="178">
        <f>ROUND(G75*H75,2)</f>
        <v>0</v>
      </c>
      <c r="J75" s="179">
        <v>0.01438</v>
      </c>
      <c r="K75" s="177">
        <f>G75*J75</f>
        <v>0.01438</v>
      </c>
      <c r="L75" s="179">
        <v>0</v>
      </c>
      <c r="M75" s="177">
        <f>G75*L75</f>
        <v>0</v>
      </c>
      <c r="N75" s="180">
        <v>15</v>
      </c>
      <c r="O75" s="181">
        <v>16</v>
      </c>
      <c r="P75" s="14" t="s">
        <v>115</v>
      </c>
    </row>
    <row r="76" spans="1:16" s="14" customFormat="1" ht="13.5" customHeight="1">
      <c r="A76" s="174" t="s">
        <v>288</v>
      </c>
      <c r="B76" s="174" t="s">
        <v>116</v>
      </c>
      <c r="C76" s="174" t="s">
        <v>283</v>
      </c>
      <c r="D76" s="175" t="s">
        <v>289</v>
      </c>
      <c r="E76" s="176" t="s">
        <v>290</v>
      </c>
      <c r="F76" s="174" t="s">
        <v>46</v>
      </c>
      <c r="G76" s="177">
        <f>H75/100</f>
        <v>0</v>
      </c>
      <c r="H76" s="178"/>
      <c r="I76" s="178">
        <f>ROUND(G76*H76,2)</f>
        <v>0</v>
      </c>
      <c r="J76" s="179">
        <v>0.01384</v>
      </c>
      <c r="K76" s="177">
        <f>G76*J76</f>
        <v>0</v>
      </c>
      <c r="L76" s="179">
        <v>0</v>
      </c>
      <c r="M76" s="177">
        <f>G76*L76</f>
        <v>0</v>
      </c>
      <c r="N76" s="180">
        <v>15</v>
      </c>
      <c r="O76" s="181">
        <v>16</v>
      </c>
      <c r="P76" s="14" t="s">
        <v>115</v>
      </c>
    </row>
    <row r="77" spans="2:16" s="134" customFormat="1" ht="12.75" customHeight="1">
      <c r="B77" s="139" t="s">
        <v>63</v>
      </c>
      <c r="D77" s="140" t="s">
        <v>291</v>
      </c>
      <c r="E77" s="140" t="s">
        <v>292</v>
      </c>
      <c r="I77" s="141">
        <f>SUM(I78:I79)</f>
        <v>0</v>
      </c>
      <c r="K77" s="142">
        <f>SUM(K78:K79)</f>
        <v>0.00147</v>
      </c>
      <c r="M77" s="142">
        <f>SUM(M78:M79)</f>
        <v>0</v>
      </c>
      <c r="P77" s="140" t="s">
        <v>109</v>
      </c>
    </row>
    <row r="78" spans="1:16" s="14" customFormat="1" ht="13.5" customHeight="1">
      <c r="A78" s="174" t="s">
        <v>293</v>
      </c>
      <c r="B78" s="174" t="s">
        <v>116</v>
      </c>
      <c r="C78" s="174" t="s">
        <v>283</v>
      </c>
      <c r="D78" s="175" t="s">
        <v>294</v>
      </c>
      <c r="E78" s="176" t="s">
        <v>295</v>
      </c>
      <c r="F78" s="174" t="s">
        <v>114</v>
      </c>
      <c r="G78" s="177">
        <v>1</v>
      </c>
      <c r="H78" s="178">
        <f>PLYN!$F$23</f>
        <v>0</v>
      </c>
      <c r="I78" s="178">
        <f>ROUND(G78*H78,2)</f>
        <v>0</v>
      </c>
      <c r="J78" s="179">
        <v>0.00147</v>
      </c>
      <c r="K78" s="177">
        <f>G78*J78</f>
        <v>0.00147</v>
      </c>
      <c r="L78" s="179">
        <v>0</v>
      </c>
      <c r="M78" s="177">
        <f>G78*L78</f>
        <v>0</v>
      </c>
      <c r="N78" s="180">
        <v>15</v>
      </c>
      <c r="O78" s="181">
        <v>16</v>
      </c>
      <c r="P78" s="14" t="s">
        <v>115</v>
      </c>
    </row>
    <row r="79" spans="1:16" s="14" customFormat="1" ht="13.5" customHeight="1">
      <c r="A79" s="174" t="s">
        <v>296</v>
      </c>
      <c r="B79" s="174" t="s">
        <v>116</v>
      </c>
      <c r="C79" s="174" t="s">
        <v>283</v>
      </c>
      <c r="D79" s="175" t="s">
        <v>297</v>
      </c>
      <c r="E79" s="176" t="s">
        <v>290</v>
      </c>
      <c r="F79" s="174" t="s">
        <v>46</v>
      </c>
      <c r="G79" s="177">
        <f>H78/100</f>
        <v>0</v>
      </c>
      <c r="H79" s="178"/>
      <c r="I79" s="178">
        <f>ROUND(G79*H79,2)</f>
        <v>0</v>
      </c>
      <c r="J79" s="179">
        <v>0.00185</v>
      </c>
      <c r="K79" s="177">
        <f>G79*J79</f>
        <v>0</v>
      </c>
      <c r="L79" s="179">
        <v>0</v>
      </c>
      <c r="M79" s="177">
        <f>G79*L79</f>
        <v>0</v>
      </c>
      <c r="N79" s="180">
        <v>15</v>
      </c>
      <c r="O79" s="181">
        <v>16</v>
      </c>
      <c r="P79" s="14" t="s">
        <v>115</v>
      </c>
    </row>
    <row r="80" spans="2:16" s="134" customFormat="1" ht="12.75" customHeight="1">
      <c r="B80" s="139" t="s">
        <v>63</v>
      </c>
      <c r="D80" s="140" t="s">
        <v>298</v>
      </c>
      <c r="E80" s="140" t="s">
        <v>299</v>
      </c>
      <c r="I80" s="141">
        <f>SUM(I81:I82)</f>
        <v>0</v>
      </c>
      <c r="K80" s="142">
        <f>SUM(K81:K82)</f>
        <v>0.01017</v>
      </c>
      <c r="M80" s="142">
        <f>SUM(M81:M82)</f>
        <v>0</v>
      </c>
      <c r="P80" s="140" t="s">
        <v>109</v>
      </c>
    </row>
    <row r="81" spans="1:16" s="14" customFormat="1" ht="13.5" customHeight="1">
      <c r="A81" s="174" t="s">
        <v>300</v>
      </c>
      <c r="B81" s="174" t="s">
        <v>116</v>
      </c>
      <c r="C81" s="174" t="s">
        <v>298</v>
      </c>
      <c r="D81" s="175" t="s">
        <v>301</v>
      </c>
      <c r="E81" s="176" t="s">
        <v>302</v>
      </c>
      <c r="F81" s="174" t="s">
        <v>114</v>
      </c>
      <c r="G81" s="177">
        <v>1</v>
      </c>
      <c r="H81" s="178">
        <f>ÚT!$F$42</f>
        <v>0</v>
      </c>
      <c r="I81" s="178">
        <f>ROUND(G81*H81,2)</f>
        <v>0</v>
      </c>
      <c r="J81" s="179">
        <v>0.01017</v>
      </c>
      <c r="K81" s="177">
        <f>G81*J81</f>
        <v>0.01017</v>
      </c>
      <c r="L81" s="179">
        <v>0</v>
      </c>
      <c r="M81" s="177">
        <f>G81*L81</f>
        <v>0</v>
      </c>
      <c r="N81" s="180">
        <v>15</v>
      </c>
      <c r="O81" s="181">
        <v>16</v>
      </c>
      <c r="P81" s="14" t="s">
        <v>115</v>
      </c>
    </row>
    <row r="82" spans="1:16" s="14" customFormat="1" ht="13.5" customHeight="1">
      <c r="A82" s="174" t="s">
        <v>303</v>
      </c>
      <c r="B82" s="174" t="s">
        <v>116</v>
      </c>
      <c r="C82" s="174" t="s">
        <v>298</v>
      </c>
      <c r="D82" s="175" t="s">
        <v>304</v>
      </c>
      <c r="E82" s="176" t="s">
        <v>290</v>
      </c>
      <c r="F82" s="174" t="s">
        <v>46</v>
      </c>
      <c r="G82" s="177">
        <f>H81/100</f>
        <v>0</v>
      </c>
      <c r="H82" s="178"/>
      <c r="I82" s="178">
        <f>ROUND(G82*H82,2)</f>
        <v>0</v>
      </c>
      <c r="J82" s="179">
        <v>0.01017</v>
      </c>
      <c r="K82" s="177">
        <f>G82*J82</f>
        <v>0</v>
      </c>
      <c r="L82" s="179">
        <v>0</v>
      </c>
      <c r="M82" s="177">
        <f>G82*L82</f>
        <v>0</v>
      </c>
      <c r="N82" s="180">
        <v>15</v>
      </c>
      <c r="O82" s="181">
        <v>16</v>
      </c>
      <c r="P82" s="14" t="s">
        <v>115</v>
      </c>
    </row>
    <row r="83" spans="2:16" s="134" customFormat="1" ht="12.75" customHeight="1">
      <c r="B83" s="139" t="s">
        <v>63</v>
      </c>
      <c r="D83" s="140" t="s">
        <v>305</v>
      </c>
      <c r="E83" s="140" t="s">
        <v>306</v>
      </c>
      <c r="I83" s="141">
        <f>I84</f>
        <v>0</v>
      </c>
      <c r="K83" s="142">
        <f>K84</f>
        <v>0</v>
      </c>
      <c r="M83" s="142">
        <f>M84</f>
        <v>0</v>
      </c>
      <c r="P83" s="140" t="s">
        <v>109</v>
      </c>
    </row>
    <row r="84" spans="1:16" s="14" customFormat="1" ht="13.5" customHeight="1">
      <c r="A84" s="174" t="s">
        <v>307</v>
      </c>
      <c r="B84" s="174" t="s">
        <v>116</v>
      </c>
      <c r="C84" s="174" t="s">
        <v>305</v>
      </c>
      <c r="D84" s="175" t="s">
        <v>308</v>
      </c>
      <c r="E84" s="176" t="s">
        <v>309</v>
      </c>
      <c r="F84" s="174" t="s">
        <v>114</v>
      </c>
      <c r="G84" s="177">
        <v>1</v>
      </c>
      <c r="H84" s="178">
        <f>ELEKTRO!$G$86</f>
        <v>0</v>
      </c>
      <c r="I84" s="178">
        <f>ROUND(G84*H84,2)</f>
        <v>0</v>
      </c>
      <c r="J84" s="179">
        <v>0</v>
      </c>
      <c r="K84" s="177">
        <f>G84*J84</f>
        <v>0</v>
      </c>
      <c r="L84" s="179">
        <v>0</v>
      </c>
      <c r="M84" s="177">
        <f>G84*L84</f>
        <v>0</v>
      </c>
      <c r="N84" s="180">
        <v>15</v>
      </c>
      <c r="O84" s="181">
        <v>16</v>
      </c>
      <c r="P84" s="14" t="s">
        <v>115</v>
      </c>
    </row>
    <row r="85" spans="2:16" s="134" customFormat="1" ht="12.75" customHeight="1">
      <c r="B85" s="139" t="s">
        <v>63</v>
      </c>
      <c r="D85" s="140" t="s">
        <v>310</v>
      </c>
      <c r="E85" s="140" t="s">
        <v>311</v>
      </c>
      <c r="I85" s="141">
        <f>SUM(I86:I95)</f>
        <v>0</v>
      </c>
      <c r="K85" s="142">
        <f>SUM(K86:K95)</f>
        <v>0.049693799999999996</v>
      </c>
      <c r="M85" s="142">
        <f>SUM(M86:M95)</f>
        <v>0</v>
      </c>
      <c r="P85" s="140" t="s">
        <v>109</v>
      </c>
    </row>
    <row r="86" spans="1:16" s="14" customFormat="1" ht="13.5" customHeight="1">
      <c r="A86" s="174" t="s">
        <v>312</v>
      </c>
      <c r="B86" s="174" t="s">
        <v>116</v>
      </c>
      <c r="C86" s="174" t="s">
        <v>310</v>
      </c>
      <c r="D86" s="175" t="s">
        <v>313</v>
      </c>
      <c r="E86" s="176" t="s">
        <v>314</v>
      </c>
      <c r="F86" s="174" t="s">
        <v>128</v>
      </c>
      <c r="G86" s="177">
        <v>2</v>
      </c>
      <c r="H86" s="178"/>
      <c r="I86" s="178">
        <f aca="true" t="shared" si="15" ref="I86:I95">ROUND(G86*H86,2)</f>
        <v>0</v>
      </c>
      <c r="J86" s="179">
        <v>0</v>
      </c>
      <c r="K86" s="177">
        <f aca="true" t="shared" si="16" ref="K86:K95">G86*J86</f>
        <v>0</v>
      </c>
      <c r="L86" s="179">
        <v>0</v>
      </c>
      <c r="M86" s="177">
        <f aca="true" t="shared" si="17" ref="M86:M95">G86*L86</f>
        <v>0</v>
      </c>
      <c r="N86" s="180">
        <v>15</v>
      </c>
      <c r="O86" s="181">
        <v>16</v>
      </c>
      <c r="P86" s="14" t="s">
        <v>115</v>
      </c>
    </row>
    <row r="87" spans="1:16" s="14" customFormat="1" ht="13.5" customHeight="1">
      <c r="A87" s="165" t="s">
        <v>315</v>
      </c>
      <c r="B87" s="165" t="s">
        <v>110</v>
      </c>
      <c r="C87" s="165" t="s">
        <v>111</v>
      </c>
      <c r="D87" s="166" t="s">
        <v>316</v>
      </c>
      <c r="E87" s="167" t="s">
        <v>317</v>
      </c>
      <c r="F87" s="165" t="s">
        <v>128</v>
      </c>
      <c r="G87" s="168">
        <v>2</v>
      </c>
      <c r="H87" s="169"/>
      <c r="I87" s="169">
        <f t="shared" si="15"/>
        <v>0</v>
      </c>
      <c r="J87" s="170">
        <v>0.012</v>
      </c>
      <c r="K87" s="168">
        <f t="shared" si="16"/>
        <v>0.024</v>
      </c>
      <c r="L87" s="170">
        <v>0</v>
      </c>
      <c r="M87" s="168">
        <f t="shared" si="17"/>
        <v>0</v>
      </c>
      <c r="N87" s="171">
        <v>15</v>
      </c>
      <c r="O87" s="172">
        <v>32</v>
      </c>
      <c r="P87" s="173" t="s">
        <v>115</v>
      </c>
    </row>
    <row r="88" spans="1:16" s="14" customFormat="1" ht="13.5" customHeight="1">
      <c r="A88" s="174" t="s">
        <v>318</v>
      </c>
      <c r="B88" s="174" t="s">
        <v>116</v>
      </c>
      <c r="C88" s="174" t="s">
        <v>310</v>
      </c>
      <c r="D88" s="175" t="s">
        <v>319</v>
      </c>
      <c r="E88" s="176" t="s">
        <v>320</v>
      </c>
      <c r="F88" s="174" t="s">
        <v>128</v>
      </c>
      <c r="G88" s="177">
        <v>3</v>
      </c>
      <c r="H88" s="178"/>
      <c r="I88" s="178">
        <f t="shared" si="15"/>
        <v>0</v>
      </c>
      <c r="J88" s="179">
        <v>0</v>
      </c>
      <c r="K88" s="177">
        <f t="shared" si="16"/>
        <v>0</v>
      </c>
      <c r="L88" s="179">
        <v>0</v>
      </c>
      <c r="M88" s="177">
        <f t="shared" si="17"/>
        <v>0</v>
      </c>
      <c r="N88" s="180">
        <v>15</v>
      </c>
      <c r="O88" s="181">
        <v>16</v>
      </c>
      <c r="P88" s="14" t="s">
        <v>115</v>
      </c>
    </row>
    <row r="89" spans="1:16" s="14" customFormat="1" ht="13.5" customHeight="1">
      <c r="A89" s="165" t="s">
        <v>321</v>
      </c>
      <c r="B89" s="165" t="s">
        <v>110</v>
      </c>
      <c r="C89" s="165" t="s">
        <v>111</v>
      </c>
      <c r="D89" s="166" t="s">
        <v>322</v>
      </c>
      <c r="E89" s="167" t="s">
        <v>323</v>
      </c>
      <c r="F89" s="165" t="s">
        <v>128</v>
      </c>
      <c r="G89" s="168">
        <v>2</v>
      </c>
      <c r="H89" s="169"/>
      <c r="I89" s="169">
        <f t="shared" si="15"/>
        <v>0</v>
      </c>
      <c r="J89" s="170">
        <v>0.0008</v>
      </c>
      <c r="K89" s="168">
        <f t="shared" si="16"/>
        <v>0.0016</v>
      </c>
      <c r="L89" s="170">
        <v>0</v>
      </c>
      <c r="M89" s="168">
        <f t="shared" si="17"/>
        <v>0</v>
      </c>
      <c r="N89" s="171">
        <v>15</v>
      </c>
      <c r="O89" s="172">
        <v>32</v>
      </c>
      <c r="P89" s="173" t="s">
        <v>115</v>
      </c>
    </row>
    <row r="90" spans="1:16" s="14" customFormat="1" ht="13.5" customHeight="1">
      <c r="A90" s="165" t="s">
        <v>324</v>
      </c>
      <c r="B90" s="165" t="s">
        <v>110</v>
      </c>
      <c r="C90" s="165" t="s">
        <v>111</v>
      </c>
      <c r="D90" s="166" t="s">
        <v>325</v>
      </c>
      <c r="E90" s="167" t="s">
        <v>326</v>
      </c>
      <c r="F90" s="165" t="s">
        <v>128</v>
      </c>
      <c r="G90" s="168">
        <v>1</v>
      </c>
      <c r="H90" s="169"/>
      <c r="I90" s="169">
        <f t="shared" si="15"/>
        <v>0</v>
      </c>
      <c r="J90" s="170">
        <v>0.0012</v>
      </c>
      <c r="K90" s="168">
        <f t="shared" si="16"/>
        <v>0.0012</v>
      </c>
      <c r="L90" s="170">
        <v>0</v>
      </c>
      <c r="M90" s="168">
        <f t="shared" si="17"/>
        <v>0</v>
      </c>
      <c r="N90" s="171">
        <v>15</v>
      </c>
      <c r="O90" s="172">
        <v>32</v>
      </c>
      <c r="P90" s="173" t="s">
        <v>115</v>
      </c>
    </row>
    <row r="91" spans="1:16" s="14" customFormat="1" ht="13.5" customHeight="1">
      <c r="A91" s="174" t="s">
        <v>327</v>
      </c>
      <c r="B91" s="174" t="s">
        <v>116</v>
      </c>
      <c r="C91" s="174" t="s">
        <v>310</v>
      </c>
      <c r="D91" s="175" t="s">
        <v>328</v>
      </c>
      <c r="E91" s="176" t="s">
        <v>329</v>
      </c>
      <c r="F91" s="174" t="s">
        <v>210</v>
      </c>
      <c r="G91" s="177">
        <v>6</v>
      </c>
      <c r="H91" s="178"/>
      <c r="I91" s="178">
        <f t="shared" si="15"/>
        <v>0</v>
      </c>
      <c r="J91" s="179">
        <v>0</v>
      </c>
      <c r="K91" s="177">
        <f t="shared" si="16"/>
        <v>0</v>
      </c>
      <c r="L91" s="179">
        <v>0</v>
      </c>
      <c r="M91" s="177">
        <f t="shared" si="17"/>
        <v>0</v>
      </c>
      <c r="N91" s="180">
        <v>15</v>
      </c>
      <c r="O91" s="181">
        <v>16</v>
      </c>
      <c r="P91" s="14" t="s">
        <v>115</v>
      </c>
    </row>
    <row r="92" spans="1:16" s="14" customFormat="1" ht="13.5" customHeight="1">
      <c r="A92" s="165" t="s">
        <v>330</v>
      </c>
      <c r="B92" s="165" t="s">
        <v>110</v>
      </c>
      <c r="C92" s="165" t="s">
        <v>111</v>
      </c>
      <c r="D92" s="166" t="s">
        <v>331</v>
      </c>
      <c r="E92" s="167" t="s">
        <v>332</v>
      </c>
      <c r="F92" s="165" t="s">
        <v>128</v>
      </c>
      <c r="G92" s="168">
        <v>1</v>
      </c>
      <c r="H92" s="169"/>
      <c r="I92" s="169">
        <f t="shared" si="15"/>
        <v>0</v>
      </c>
      <c r="J92" s="170">
        <v>0.0146</v>
      </c>
      <c r="K92" s="168">
        <f t="shared" si="16"/>
        <v>0.0146</v>
      </c>
      <c r="L92" s="170">
        <v>0</v>
      </c>
      <c r="M92" s="168">
        <f t="shared" si="17"/>
        <v>0</v>
      </c>
      <c r="N92" s="171">
        <v>15</v>
      </c>
      <c r="O92" s="172">
        <v>32</v>
      </c>
      <c r="P92" s="173" t="s">
        <v>115</v>
      </c>
    </row>
    <row r="93" spans="1:16" s="14" customFormat="1" ht="24" customHeight="1">
      <c r="A93" s="174" t="s">
        <v>333</v>
      </c>
      <c r="B93" s="174" t="s">
        <v>116</v>
      </c>
      <c r="C93" s="174" t="s">
        <v>244</v>
      </c>
      <c r="D93" s="175" t="s">
        <v>334</v>
      </c>
      <c r="E93" s="176" t="s">
        <v>335</v>
      </c>
      <c r="F93" s="174" t="s">
        <v>120</v>
      </c>
      <c r="G93" s="177">
        <v>3.014</v>
      </c>
      <c r="H93" s="178"/>
      <c r="I93" s="178">
        <f t="shared" si="15"/>
        <v>0</v>
      </c>
      <c r="J93" s="179">
        <v>0.0001</v>
      </c>
      <c r="K93" s="177">
        <f t="shared" si="16"/>
        <v>0.0003014</v>
      </c>
      <c r="L93" s="179">
        <v>0</v>
      </c>
      <c r="M93" s="177">
        <f t="shared" si="17"/>
        <v>0</v>
      </c>
      <c r="N93" s="180">
        <v>15</v>
      </c>
      <c r="O93" s="181">
        <v>16</v>
      </c>
      <c r="P93" s="14" t="s">
        <v>115</v>
      </c>
    </row>
    <row r="94" spans="1:16" s="14" customFormat="1" ht="13.5" customHeight="1">
      <c r="A94" s="165" t="s">
        <v>336</v>
      </c>
      <c r="B94" s="165" t="s">
        <v>110</v>
      </c>
      <c r="C94" s="165" t="s">
        <v>111</v>
      </c>
      <c r="D94" s="166" t="s">
        <v>337</v>
      </c>
      <c r="E94" s="167" t="s">
        <v>338</v>
      </c>
      <c r="F94" s="165" t="s">
        <v>120</v>
      </c>
      <c r="G94" s="168">
        <v>3.074</v>
      </c>
      <c r="H94" s="169"/>
      <c r="I94" s="169">
        <f t="shared" si="15"/>
        <v>0</v>
      </c>
      <c r="J94" s="170">
        <v>0.0026</v>
      </c>
      <c r="K94" s="168">
        <f t="shared" si="16"/>
        <v>0.007992399999999998</v>
      </c>
      <c r="L94" s="170">
        <v>0</v>
      </c>
      <c r="M94" s="168">
        <f t="shared" si="17"/>
        <v>0</v>
      </c>
      <c r="N94" s="171">
        <v>15</v>
      </c>
      <c r="O94" s="172">
        <v>32</v>
      </c>
      <c r="P94" s="173" t="s">
        <v>115</v>
      </c>
    </row>
    <row r="95" spans="1:16" s="14" customFormat="1" ht="13.5" customHeight="1">
      <c r="A95" s="174" t="s">
        <v>339</v>
      </c>
      <c r="B95" s="174" t="s">
        <v>116</v>
      </c>
      <c r="C95" s="174" t="s">
        <v>310</v>
      </c>
      <c r="D95" s="175" t="s">
        <v>340</v>
      </c>
      <c r="E95" s="176" t="s">
        <v>341</v>
      </c>
      <c r="F95" s="174" t="s">
        <v>46</v>
      </c>
      <c r="G95" s="177"/>
      <c r="H95" s="178"/>
      <c r="I95" s="178">
        <f t="shared" si="15"/>
        <v>0</v>
      </c>
      <c r="J95" s="179">
        <v>0</v>
      </c>
      <c r="K95" s="177">
        <f t="shared" si="16"/>
        <v>0</v>
      </c>
      <c r="L95" s="179">
        <v>0</v>
      </c>
      <c r="M95" s="177">
        <f t="shared" si="17"/>
        <v>0</v>
      </c>
      <c r="N95" s="180">
        <v>15</v>
      </c>
      <c r="O95" s="181">
        <v>16</v>
      </c>
      <c r="P95" s="14" t="s">
        <v>115</v>
      </c>
    </row>
    <row r="96" spans="2:16" s="134" customFormat="1" ht="12.75" customHeight="1">
      <c r="B96" s="139" t="s">
        <v>63</v>
      </c>
      <c r="D96" s="140" t="s">
        <v>342</v>
      </c>
      <c r="E96" s="140" t="s">
        <v>343</v>
      </c>
      <c r="I96" s="141">
        <f>SUM(I97:I117)</f>
        <v>0</v>
      </c>
      <c r="K96" s="142">
        <f>SUM(K97:K117)</f>
        <v>7.845768550000001</v>
      </c>
      <c r="M96" s="142">
        <f>SUM(M97:M117)</f>
        <v>3.0073</v>
      </c>
      <c r="P96" s="140" t="s">
        <v>109</v>
      </c>
    </row>
    <row r="97" spans="1:16" s="14" customFormat="1" ht="13.5" customHeight="1">
      <c r="A97" s="174" t="s">
        <v>344</v>
      </c>
      <c r="B97" s="174" t="s">
        <v>116</v>
      </c>
      <c r="C97" s="174" t="s">
        <v>342</v>
      </c>
      <c r="D97" s="175" t="s">
        <v>345</v>
      </c>
      <c r="E97" s="176" t="s">
        <v>346</v>
      </c>
      <c r="F97" s="174" t="s">
        <v>210</v>
      </c>
      <c r="G97" s="177">
        <v>15</v>
      </c>
      <c r="H97" s="178"/>
      <c r="I97" s="178">
        <f aca="true" t="shared" si="18" ref="I97:I117">ROUND(G97*H97,2)</f>
        <v>0</v>
      </c>
      <c r="J97" s="179">
        <v>0</v>
      </c>
      <c r="K97" s="177">
        <f aca="true" t="shared" si="19" ref="K97:K117">G97*J97</f>
        <v>0</v>
      </c>
      <c r="L97" s="179">
        <v>0.014</v>
      </c>
      <c r="M97" s="177">
        <f aca="true" t="shared" si="20" ref="M97:M117">G97*L97</f>
        <v>0.21</v>
      </c>
      <c r="N97" s="180">
        <v>15</v>
      </c>
      <c r="O97" s="181">
        <v>16</v>
      </c>
      <c r="P97" s="14" t="s">
        <v>115</v>
      </c>
    </row>
    <row r="98" spans="1:16" s="14" customFormat="1" ht="13.5" customHeight="1">
      <c r="A98" s="174" t="s">
        <v>347</v>
      </c>
      <c r="B98" s="174" t="s">
        <v>116</v>
      </c>
      <c r="C98" s="174" t="s">
        <v>342</v>
      </c>
      <c r="D98" s="175" t="s">
        <v>348</v>
      </c>
      <c r="E98" s="176" t="s">
        <v>349</v>
      </c>
      <c r="F98" s="174" t="s">
        <v>210</v>
      </c>
      <c r="G98" s="177">
        <v>38.8</v>
      </c>
      <c r="H98" s="178"/>
      <c r="I98" s="178">
        <f t="shared" si="18"/>
        <v>0</v>
      </c>
      <c r="J98" s="179">
        <v>0</v>
      </c>
      <c r="K98" s="177">
        <f t="shared" si="19"/>
        <v>0</v>
      </c>
      <c r="L98" s="179">
        <v>0.032</v>
      </c>
      <c r="M98" s="177">
        <f t="shared" si="20"/>
        <v>1.2416</v>
      </c>
      <c r="N98" s="180">
        <v>15</v>
      </c>
      <c r="O98" s="181">
        <v>16</v>
      </c>
      <c r="P98" s="14" t="s">
        <v>115</v>
      </c>
    </row>
    <row r="99" spans="1:16" s="14" customFormat="1" ht="13.5" customHeight="1">
      <c r="A99" s="174" t="s">
        <v>350</v>
      </c>
      <c r="B99" s="174" t="s">
        <v>116</v>
      </c>
      <c r="C99" s="174" t="s">
        <v>342</v>
      </c>
      <c r="D99" s="175" t="s">
        <v>351</v>
      </c>
      <c r="E99" s="176" t="s">
        <v>352</v>
      </c>
      <c r="F99" s="174" t="s">
        <v>210</v>
      </c>
      <c r="G99" s="177">
        <v>23.4</v>
      </c>
      <c r="H99" s="178"/>
      <c r="I99" s="178">
        <f t="shared" si="18"/>
        <v>0</v>
      </c>
      <c r="J99" s="179">
        <v>0</v>
      </c>
      <c r="K99" s="177">
        <f t="shared" si="19"/>
        <v>0</v>
      </c>
      <c r="L99" s="179">
        <v>0.004</v>
      </c>
      <c r="M99" s="177">
        <f t="shared" si="20"/>
        <v>0.0936</v>
      </c>
      <c r="N99" s="180">
        <v>15</v>
      </c>
      <c r="O99" s="181">
        <v>16</v>
      </c>
      <c r="P99" s="14" t="s">
        <v>115</v>
      </c>
    </row>
    <row r="100" spans="1:16" s="14" customFormat="1" ht="13.5" customHeight="1">
      <c r="A100" s="165" t="s">
        <v>353</v>
      </c>
      <c r="B100" s="165" t="s">
        <v>110</v>
      </c>
      <c r="C100" s="165" t="s">
        <v>111</v>
      </c>
      <c r="D100" s="166" t="s">
        <v>354</v>
      </c>
      <c r="E100" s="167" t="s">
        <v>355</v>
      </c>
      <c r="F100" s="165" t="s">
        <v>155</v>
      </c>
      <c r="G100" s="168">
        <v>1.007</v>
      </c>
      <c r="H100" s="169"/>
      <c r="I100" s="169">
        <f t="shared" si="18"/>
        <v>0</v>
      </c>
      <c r="J100" s="170">
        <v>0.55</v>
      </c>
      <c r="K100" s="168">
        <f t="shared" si="19"/>
        <v>0.55385</v>
      </c>
      <c r="L100" s="170">
        <v>0</v>
      </c>
      <c r="M100" s="168">
        <f t="shared" si="20"/>
        <v>0</v>
      </c>
      <c r="N100" s="171">
        <v>15</v>
      </c>
      <c r="O100" s="172">
        <v>32</v>
      </c>
      <c r="P100" s="173" t="s">
        <v>115</v>
      </c>
    </row>
    <row r="101" spans="1:16" s="14" customFormat="1" ht="24" customHeight="1">
      <c r="A101" s="174" t="s">
        <v>356</v>
      </c>
      <c r="B101" s="174" t="s">
        <v>116</v>
      </c>
      <c r="C101" s="174" t="s">
        <v>342</v>
      </c>
      <c r="D101" s="175" t="s">
        <v>357</v>
      </c>
      <c r="E101" s="176" t="s">
        <v>358</v>
      </c>
      <c r="F101" s="174" t="s">
        <v>210</v>
      </c>
      <c r="G101" s="177">
        <v>51.567</v>
      </c>
      <c r="H101" s="178"/>
      <c r="I101" s="178">
        <f t="shared" si="18"/>
        <v>0</v>
      </c>
      <c r="J101" s="179">
        <v>0</v>
      </c>
      <c r="K101" s="177">
        <f t="shared" si="19"/>
        <v>0</v>
      </c>
      <c r="L101" s="179">
        <v>0</v>
      </c>
      <c r="M101" s="177">
        <f t="shared" si="20"/>
        <v>0</v>
      </c>
      <c r="N101" s="180">
        <v>15</v>
      </c>
      <c r="O101" s="181">
        <v>16</v>
      </c>
      <c r="P101" s="14" t="s">
        <v>115</v>
      </c>
    </row>
    <row r="102" spans="1:16" s="14" customFormat="1" ht="13.5" customHeight="1">
      <c r="A102" s="165" t="s">
        <v>359</v>
      </c>
      <c r="B102" s="165" t="s">
        <v>110</v>
      </c>
      <c r="C102" s="165" t="s">
        <v>111</v>
      </c>
      <c r="D102" s="166" t="s">
        <v>354</v>
      </c>
      <c r="E102" s="167" t="s">
        <v>355</v>
      </c>
      <c r="F102" s="165" t="s">
        <v>155</v>
      </c>
      <c r="G102" s="168">
        <v>0.309</v>
      </c>
      <c r="H102" s="169"/>
      <c r="I102" s="169">
        <f t="shared" si="18"/>
        <v>0</v>
      </c>
      <c r="J102" s="170">
        <v>0.55</v>
      </c>
      <c r="K102" s="168">
        <f t="shared" si="19"/>
        <v>0.16995000000000002</v>
      </c>
      <c r="L102" s="170">
        <v>0</v>
      </c>
      <c r="M102" s="168">
        <f t="shared" si="20"/>
        <v>0</v>
      </c>
      <c r="N102" s="171">
        <v>15</v>
      </c>
      <c r="O102" s="172">
        <v>32</v>
      </c>
      <c r="P102" s="173" t="s">
        <v>115</v>
      </c>
    </row>
    <row r="103" spans="1:16" s="14" customFormat="1" ht="24" customHeight="1">
      <c r="A103" s="174" t="s">
        <v>360</v>
      </c>
      <c r="B103" s="174" t="s">
        <v>116</v>
      </c>
      <c r="C103" s="174" t="s">
        <v>342</v>
      </c>
      <c r="D103" s="175" t="s">
        <v>361</v>
      </c>
      <c r="E103" s="176" t="s">
        <v>362</v>
      </c>
      <c r="F103" s="174" t="s">
        <v>210</v>
      </c>
      <c r="G103" s="177">
        <v>40.6</v>
      </c>
      <c r="H103" s="178"/>
      <c r="I103" s="178">
        <f t="shared" si="18"/>
        <v>0</v>
      </c>
      <c r="J103" s="179">
        <v>0</v>
      </c>
      <c r="K103" s="177">
        <f t="shared" si="19"/>
        <v>0</v>
      </c>
      <c r="L103" s="179">
        <v>0</v>
      </c>
      <c r="M103" s="177">
        <f t="shared" si="20"/>
        <v>0</v>
      </c>
      <c r="N103" s="180">
        <v>15</v>
      </c>
      <c r="O103" s="181">
        <v>16</v>
      </c>
      <c r="P103" s="14" t="s">
        <v>115</v>
      </c>
    </row>
    <row r="104" spans="1:16" s="14" customFormat="1" ht="24" customHeight="1">
      <c r="A104" s="174" t="s">
        <v>363</v>
      </c>
      <c r="B104" s="174" t="s">
        <v>116</v>
      </c>
      <c r="C104" s="174" t="s">
        <v>342</v>
      </c>
      <c r="D104" s="175" t="s">
        <v>364</v>
      </c>
      <c r="E104" s="176" t="s">
        <v>365</v>
      </c>
      <c r="F104" s="174" t="s">
        <v>120</v>
      </c>
      <c r="G104" s="177">
        <v>123.4</v>
      </c>
      <c r="H104" s="178"/>
      <c r="I104" s="178">
        <f t="shared" si="18"/>
        <v>0</v>
      </c>
      <c r="J104" s="179">
        <v>0.01878</v>
      </c>
      <c r="K104" s="177">
        <f t="shared" si="19"/>
        <v>2.3174520000000003</v>
      </c>
      <c r="L104" s="179">
        <v>0</v>
      </c>
      <c r="M104" s="177">
        <f t="shared" si="20"/>
        <v>0</v>
      </c>
      <c r="N104" s="180">
        <v>15</v>
      </c>
      <c r="O104" s="181">
        <v>16</v>
      </c>
      <c r="P104" s="14" t="s">
        <v>115</v>
      </c>
    </row>
    <row r="105" spans="1:16" s="14" customFormat="1" ht="24" customHeight="1">
      <c r="A105" s="174" t="s">
        <v>366</v>
      </c>
      <c r="B105" s="174" t="s">
        <v>116</v>
      </c>
      <c r="C105" s="174" t="s">
        <v>342</v>
      </c>
      <c r="D105" s="175" t="s">
        <v>367</v>
      </c>
      <c r="E105" s="176" t="s">
        <v>368</v>
      </c>
      <c r="F105" s="174" t="s">
        <v>120</v>
      </c>
      <c r="G105" s="177">
        <v>123.4</v>
      </c>
      <c r="H105" s="178"/>
      <c r="I105" s="178">
        <f t="shared" si="18"/>
        <v>0</v>
      </c>
      <c r="J105" s="179">
        <v>0</v>
      </c>
      <c r="K105" s="177">
        <f t="shared" si="19"/>
        <v>0</v>
      </c>
      <c r="L105" s="179">
        <v>0</v>
      </c>
      <c r="M105" s="177">
        <f t="shared" si="20"/>
        <v>0</v>
      </c>
      <c r="N105" s="180">
        <v>15</v>
      </c>
      <c r="O105" s="181">
        <v>16</v>
      </c>
      <c r="P105" s="14" t="s">
        <v>115</v>
      </c>
    </row>
    <row r="106" spans="1:16" s="14" customFormat="1" ht="13.5" customHeight="1">
      <c r="A106" s="165" t="s">
        <v>369</v>
      </c>
      <c r="B106" s="165" t="s">
        <v>110</v>
      </c>
      <c r="C106" s="165" t="s">
        <v>111</v>
      </c>
      <c r="D106" s="166" t="s">
        <v>370</v>
      </c>
      <c r="E106" s="167" t="s">
        <v>371</v>
      </c>
      <c r="F106" s="165" t="s">
        <v>155</v>
      </c>
      <c r="G106" s="168">
        <v>1.703</v>
      </c>
      <c r="H106" s="169"/>
      <c r="I106" s="169">
        <f t="shared" si="18"/>
        <v>0</v>
      </c>
      <c r="J106" s="170">
        <v>0.55</v>
      </c>
      <c r="K106" s="168">
        <f t="shared" si="19"/>
        <v>0.9366500000000001</v>
      </c>
      <c r="L106" s="170">
        <v>0</v>
      </c>
      <c r="M106" s="168">
        <f t="shared" si="20"/>
        <v>0</v>
      </c>
      <c r="N106" s="171">
        <v>15</v>
      </c>
      <c r="O106" s="172">
        <v>32</v>
      </c>
      <c r="P106" s="173" t="s">
        <v>115</v>
      </c>
    </row>
    <row r="107" spans="1:16" s="14" customFormat="1" ht="24" customHeight="1">
      <c r="A107" s="174" t="s">
        <v>372</v>
      </c>
      <c r="B107" s="174" t="s">
        <v>116</v>
      </c>
      <c r="C107" s="174" t="s">
        <v>342</v>
      </c>
      <c r="D107" s="175" t="s">
        <v>373</v>
      </c>
      <c r="E107" s="176" t="s">
        <v>374</v>
      </c>
      <c r="F107" s="174" t="s">
        <v>120</v>
      </c>
      <c r="G107" s="177">
        <v>123.4</v>
      </c>
      <c r="H107" s="178"/>
      <c r="I107" s="178">
        <f t="shared" si="18"/>
        <v>0</v>
      </c>
      <c r="J107" s="179">
        <v>0</v>
      </c>
      <c r="K107" s="177">
        <f t="shared" si="19"/>
        <v>0</v>
      </c>
      <c r="L107" s="179">
        <v>0</v>
      </c>
      <c r="M107" s="177">
        <f t="shared" si="20"/>
        <v>0</v>
      </c>
      <c r="N107" s="180">
        <v>15</v>
      </c>
      <c r="O107" s="181">
        <v>16</v>
      </c>
      <c r="P107" s="14" t="s">
        <v>115</v>
      </c>
    </row>
    <row r="108" spans="1:16" s="14" customFormat="1" ht="13.5" customHeight="1">
      <c r="A108" s="174" t="s">
        <v>375</v>
      </c>
      <c r="B108" s="174" t="s">
        <v>116</v>
      </c>
      <c r="C108" s="174" t="s">
        <v>342</v>
      </c>
      <c r="D108" s="175" t="s">
        <v>376</v>
      </c>
      <c r="E108" s="176" t="s">
        <v>377</v>
      </c>
      <c r="F108" s="174" t="s">
        <v>120</v>
      </c>
      <c r="G108" s="177">
        <v>132.42</v>
      </c>
      <c r="H108" s="178"/>
      <c r="I108" s="178">
        <f t="shared" si="18"/>
        <v>0</v>
      </c>
      <c r="J108" s="179">
        <v>0</v>
      </c>
      <c r="K108" s="177">
        <f t="shared" si="19"/>
        <v>0</v>
      </c>
      <c r="L108" s="179">
        <v>0.005</v>
      </c>
      <c r="M108" s="177">
        <f t="shared" si="20"/>
        <v>0.6620999999999999</v>
      </c>
      <c r="N108" s="180">
        <v>15</v>
      </c>
      <c r="O108" s="181">
        <v>16</v>
      </c>
      <c r="P108" s="14" t="s">
        <v>115</v>
      </c>
    </row>
    <row r="109" spans="1:16" s="14" customFormat="1" ht="13.5" customHeight="1">
      <c r="A109" s="174" t="s">
        <v>378</v>
      </c>
      <c r="B109" s="174" t="s">
        <v>116</v>
      </c>
      <c r="C109" s="174" t="s">
        <v>342</v>
      </c>
      <c r="D109" s="175" t="s">
        <v>379</v>
      </c>
      <c r="E109" s="176" t="s">
        <v>380</v>
      </c>
      <c r="F109" s="174" t="s">
        <v>128</v>
      </c>
      <c r="G109" s="177">
        <v>4</v>
      </c>
      <c r="H109" s="178"/>
      <c r="I109" s="178">
        <f t="shared" si="18"/>
        <v>0</v>
      </c>
      <c r="J109" s="179">
        <v>0</v>
      </c>
      <c r="K109" s="177">
        <f t="shared" si="19"/>
        <v>0</v>
      </c>
      <c r="L109" s="179">
        <v>0.2</v>
      </c>
      <c r="M109" s="177">
        <f t="shared" si="20"/>
        <v>0.8</v>
      </c>
      <c r="N109" s="180">
        <v>15</v>
      </c>
      <c r="O109" s="181">
        <v>16</v>
      </c>
      <c r="P109" s="14" t="s">
        <v>115</v>
      </c>
    </row>
    <row r="110" spans="1:16" s="14" customFormat="1" ht="13.5" customHeight="1">
      <c r="A110" s="165" t="s">
        <v>381</v>
      </c>
      <c r="B110" s="165" t="s">
        <v>110</v>
      </c>
      <c r="C110" s="165" t="s">
        <v>111</v>
      </c>
      <c r="D110" s="166" t="s">
        <v>382</v>
      </c>
      <c r="E110" s="167" t="s">
        <v>383</v>
      </c>
      <c r="F110" s="165" t="s">
        <v>114</v>
      </c>
      <c r="G110" s="168">
        <v>1</v>
      </c>
      <c r="H110" s="169"/>
      <c r="I110" s="169">
        <f t="shared" si="18"/>
        <v>0</v>
      </c>
      <c r="J110" s="170">
        <v>0</v>
      </c>
      <c r="K110" s="168">
        <f t="shared" si="19"/>
        <v>0</v>
      </c>
      <c r="L110" s="170">
        <v>0</v>
      </c>
      <c r="M110" s="168">
        <f t="shared" si="20"/>
        <v>0</v>
      </c>
      <c r="N110" s="171">
        <v>15</v>
      </c>
      <c r="O110" s="172">
        <v>32</v>
      </c>
      <c r="P110" s="173" t="s">
        <v>115</v>
      </c>
    </row>
    <row r="111" spans="1:16" s="14" customFormat="1" ht="13.5" customHeight="1">
      <c r="A111" s="165" t="s">
        <v>384</v>
      </c>
      <c r="B111" s="165" t="s">
        <v>110</v>
      </c>
      <c r="C111" s="165" t="s">
        <v>111</v>
      </c>
      <c r="D111" s="166" t="s">
        <v>385</v>
      </c>
      <c r="E111" s="167" t="s">
        <v>386</v>
      </c>
      <c r="F111" s="165" t="s">
        <v>114</v>
      </c>
      <c r="G111" s="168">
        <v>1</v>
      </c>
      <c r="H111" s="169"/>
      <c r="I111" s="169">
        <f t="shared" si="18"/>
        <v>0</v>
      </c>
      <c r="J111" s="170">
        <v>0</v>
      </c>
      <c r="K111" s="168">
        <f t="shared" si="19"/>
        <v>0</v>
      </c>
      <c r="L111" s="170">
        <v>0</v>
      </c>
      <c r="M111" s="168">
        <f t="shared" si="20"/>
        <v>0</v>
      </c>
      <c r="N111" s="171">
        <v>15</v>
      </c>
      <c r="O111" s="172">
        <v>32</v>
      </c>
      <c r="P111" s="173" t="s">
        <v>115</v>
      </c>
    </row>
    <row r="112" spans="1:16" s="14" customFormat="1" ht="13.5" customHeight="1">
      <c r="A112" s="174" t="s">
        <v>387</v>
      </c>
      <c r="B112" s="174" t="s">
        <v>116</v>
      </c>
      <c r="C112" s="174" t="s">
        <v>342</v>
      </c>
      <c r="D112" s="175" t="s">
        <v>388</v>
      </c>
      <c r="E112" s="176" t="s">
        <v>389</v>
      </c>
      <c r="F112" s="174" t="s">
        <v>155</v>
      </c>
      <c r="G112" s="177">
        <v>2.675</v>
      </c>
      <c r="H112" s="178"/>
      <c r="I112" s="178">
        <f t="shared" si="18"/>
        <v>0</v>
      </c>
      <c r="J112" s="179">
        <v>0.02431</v>
      </c>
      <c r="K112" s="177">
        <f t="shared" si="19"/>
        <v>0.06502925</v>
      </c>
      <c r="L112" s="179">
        <v>0</v>
      </c>
      <c r="M112" s="177">
        <f t="shared" si="20"/>
        <v>0</v>
      </c>
      <c r="N112" s="180">
        <v>15</v>
      </c>
      <c r="O112" s="181">
        <v>16</v>
      </c>
      <c r="P112" s="14" t="s">
        <v>115</v>
      </c>
    </row>
    <row r="113" spans="1:16" s="14" customFormat="1" ht="24" customHeight="1">
      <c r="A113" s="174" t="s">
        <v>390</v>
      </c>
      <c r="B113" s="174" t="s">
        <v>116</v>
      </c>
      <c r="C113" s="174" t="s">
        <v>342</v>
      </c>
      <c r="D113" s="175" t="s">
        <v>391</v>
      </c>
      <c r="E113" s="176" t="s">
        <v>392</v>
      </c>
      <c r="F113" s="174" t="s">
        <v>120</v>
      </c>
      <c r="G113" s="177">
        <v>103.03</v>
      </c>
      <c r="H113" s="178"/>
      <c r="I113" s="178">
        <f t="shared" si="18"/>
        <v>0</v>
      </c>
      <c r="J113" s="179">
        <v>0.03691</v>
      </c>
      <c r="K113" s="177">
        <f t="shared" si="19"/>
        <v>3.8028372999999998</v>
      </c>
      <c r="L113" s="179">
        <v>0</v>
      </c>
      <c r="M113" s="177">
        <f t="shared" si="20"/>
        <v>0</v>
      </c>
      <c r="N113" s="180">
        <v>15</v>
      </c>
      <c r="O113" s="181">
        <v>16</v>
      </c>
      <c r="P113" s="14" t="s">
        <v>115</v>
      </c>
    </row>
    <row r="114" spans="1:16" s="14" customFormat="1" ht="13.5" customHeight="1">
      <c r="A114" s="174" t="s">
        <v>393</v>
      </c>
      <c r="B114" s="174" t="s">
        <v>116</v>
      </c>
      <c r="C114" s="174" t="s">
        <v>394</v>
      </c>
      <c r="D114" s="175" t="s">
        <v>395</v>
      </c>
      <c r="E114" s="176" t="s">
        <v>396</v>
      </c>
      <c r="F114" s="174" t="s">
        <v>210</v>
      </c>
      <c r="G114" s="177">
        <v>60</v>
      </c>
      <c r="H114" s="178"/>
      <c r="I114" s="178">
        <f t="shared" si="18"/>
        <v>0</v>
      </c>
      <c r="J114" s="179">
        <v>0</v>
      </c>
      <c r="K114" s="177">
        <f t="shared" si="19"/>
        <v>0</v>
      </c>
      <c r="L114" s="179">
        <v>0</v>
      </c>
      <c r="M114" s="177">
        <f t="shared" si="20"/>
        <v>0</v>
      </c>
      <c r="N114" s="180">
        <v>15</v>
      </c>
      <c r="O114" s="181">
        <v>16</v>
      </c>
      <c r="P114" s="14" t="s">
        <v>115</v>
      </c>
    </row>
    <row r="115" spans="1:16" s="14" customFormat="1" ht="13.5" customHeight="1">
      <c r="A115" s="174" t="s">
        <v>397</v>
      </c>
      <c r="B115" s="174" t="s">
        <v>116</v>
      </c>
      <c r="C115" s="174" t="s">
        <v>342</v>
      </c>
      <c r="D115" s="175" t="s">
        <v>398</v>
      </c>
      <c r="E115" s="176" t="s">
        <v>399</v>
      </c>
      <c r="F115" s="174" t="s">
        <v>46</v>
      </c>
      <c r="G115" s="177"/>
      <c r="H115" s="178"/>
      <c r="I115" s="178">
        <f t="shared" si="18"/>
        <v>0</v>
      </c>
      <c r="J115" s="179">
        <v>0</v>
      </c>
      <c r="K115" s="177">
        <f t="shared" si="19"/>
        <v>0</v>
      </c>
      <c r="L115" s="179">
        <v>0</v>
      </c>
      <c r="M115" s="177">
        <f t="shared" si="20"/>
        <v>0</v>
      </c>
      <c r="N115" s="180">
        <v>15</v>
      </c>
      <c r="O115" s="181">
        <v>16</v>
      </c>
      <c r="P115" s="14" t="s">
        <v>115</v>
      </c>
    </row>
    <row r="116" spans="1:16" s="14" customFormat="1" ht="13.5" customHeight="1">
      <c r="A116" s="165" t="s">
        <v>400</v>
      </c>
      <c r="B116" s="165" t="s">
        <v>110</v>
      </c>
      <c r="C116" s="165" t="s">
        <v>111</v>
      </c>
      <c r="D116" s="166" t="s">
        <v>401</v>
      </c>
      <c r="E116" s="167" t="s">
        <v>402</v>
      </c>
      <c r="F116" s="165" t="s">
        <v>114</v>
      </c>
      <c r="G116" s="168">
        <v>1</v>
      </c>
      <c r="H116" s="169"/>
      <c r="I116" s="169">
        <f t="shared" si="18"/>
        <v>0</v>
      </c>
      <c r="J116" s="170">
        <v>0</v>
      </c>
      <c r="K116" s="168">
        <f t="shared" si="19"/>
        <v>0</v>
      </c>
      <c r="L116" s="170">
        <v>0</v>
      </c>
      <c r="M116" s="168">
        <f t="shared" si="20"/>
        <v>0</v>
      </c>
      <c r="N116" s="171">
        <v>15</v>
      </c>
      <c r="O116" s="172">
        <v>32</v>
      </c>
      <c r="P116" s="173" t="s">
        <v>115</v>
      </c>
    </row>
    <row r="117" spans="1:16" s="14" customFormat="1" ht="13.5" customHeight="1">
      <c r="A117" s="165" t="s">
        <v>403</v>
      </c>
      <c r="B117" s="165" t="s">
        <v>110</v>
      </c>
      <c r="C117" s="165" t="s">
        <v>111</v>
      </c>
      <c r="D117" s="166" t="s">
        <v>404</v>
      </c>
      <c r="E117" s="167" t="s">
        <v>405</v>
      </c>
      <c r="F117" s="165" t="s">
        <v>210</v>
      </c>
      <c r="G117" s="168">
        <v>22.725</v>
      </c>
      <c r="H117" s="169"/>
      <c r="I117" s="169">
        <f t="shared" si="18"/>
        <v>0</v>
      </c>
      <c r="J117" s="170">
        <v>0</v>
      </c>
      <c r="K117" s="168">
        <f t="shared" si="19"/>
        <v>0</v>
      </c>
      <c r="L117" s="170">
        <v>0</v>
      </c>
      <c r="M117" s="168">
        <f t="shared" si="20"/>
        <v>0</v>
      </c>
      <c r="N117" s="171">
        <v>15</v>
      </c>
      <c r="O117" s="172">
        <v>32</v>
      </c>
      <c r="P117" s="173" t="s">
        <v>115</v>
      </c>
    </row>
    <row r="118" spans="2:16" s="134" customFormat="1" ht="12.75" customHeight="1">
      <c r="B118" s="139" t="s">
        <v>63</v>
      </c>
      <c r="D118" s="140" t="s">
        <v>406</v>
      </c>
      <c r="E118" s="140" t="s">
        <v>407</v>
      </c>
      <c r="I118" s="141">
        <f>SUM(I119:I135)</f>
        <v>0</v>
      </c>
      <c r="K118" s="142">
        <f>SUM(K119:K135)</f>
        <v>8.03124392</v>
      </c>
      <c r="M118" s="142">
        <f>SUM(M119:M135)</f>
        <v>0.2544</v>
      </c>
      <c r="P118" s="140" t="s">
        <v>109</v>
      </c>
    </row>
    <row r="119" spans="1:16" s="14" customFormat="1" ht="13.5" customHeight="1">
      <c r="A119" s="174" t="s">
        <v>408</v>
      </c>
      <c r="B119" s="174" t="s">
        <v>116</v>
      </c>
      <c r="C119" s="174" t="s">
        <v>406</v>
      </c>
      <c r="D119" s="175" t="s">
        <v>409</v>
      </c>
      <c r="E119" s="176" t="s">
        <v>410</v>
      </c>
      <c r="F119" s="174" t="s">
        <v>120</v>
      </c>
      <c r="G119" s="177">
        <v>13.86</v>
      </c>
      <c r="H119" s="178"/>
      <c r="I119" s="178">
        <f aca="true" t="shared" si="21" ref="I119:I135">ROUND(G119*H119,2)</f>
        <v>0</v>
      </c>
      <c r="J119" s="179">
        <v>0.04687</v>
      </c>
      <c r="K119" s="177">
        <f aca="true" t="shared" si="22" ref="K119:K135">G119*J119</f>
        <v>0.6496182</v>
      </c>
      <c r="L119" s="179">
        <v>0</v>
      </c>
      <c r="M119" s="177">
        <f aca="true" t="shared" si="23" ref="M119:M135">G119*L119</f>
        <v>0</v>
      </c>
      <c r="N119" s="180">
        <v>15</v>
      </c>
      <c r="O119" s="181">
        <v>16</v>
      </c>
      <c r="P119" s="14" t="s">
        <v>115</v>
      </c>
    </row>
    <row r="120" spans="1:16" s="14" customFormat="1" ht="13.5" customHeight="1">
      <c r="A120" s="174" t="s">
        <v>411</v>
      </c>
      <c r="B120" s="174" t="s">
        <v>116</v>
      </c>
      <c r="C120" s="174" t="s">
        <v>406</v>
      </c>
      <c r="D120" s="175" t="s">
        <v>412</v>
      </c>
      <c r="E120" s="176" t="s">
        <v>413</v>
      </c>
      <c r="F120" s="174" t="s">
        <v>120</v>
      </c>
      <c r="G120" s="177">
        <v>10.31</v>
      </c>
      <c r="H120" s="178"/>
      <c r="I120" s="178">
        <f t="shared" si="21"/>
        <v>0</v>
      </c>
      <c r="J120" s="179">
        <v>0.04731</v>
      </c>
      <c r="K120" s="177">
        <f t="shared" si="22"/>
        <v>0.4877661</v>
      </c>
      <c r="L120" s="179">
        <v>0</v>
      </c>
      <c r="M120" s="177">
        <f t="shared" si="23"/>
        <v>0</v>
      </c>
      <c r="N120" s="180">
        <v>15</v>
      </c>
      <c r="O120" s="181">
        <v>16</v>
      </c>
      <c r="P120" s="14" t="s">
        <v>115</v>
      </c>
    </row>
    <row r="121" spans="1:16" s="14" customFormat="1" ht="13.5" customHeight="1">
      <c r="A121" s="174" t="s">
        <v>414</v>
      </c>
      <c r="B121" s="174" t="s">
        <v>116</v>
      </c>
      <c r="C121" s="174" t="s">
        <v>406</v>
      </c>
      <c r="D121" s="175" t="s">
        <v>415</v>
      </c>
      <c r="E121" s="176" t="s">
        <v>416</v>
      </c>
      <c r="F121" s="174" t="s">
        <v>120</v>
      </c>
      <c r="G121" s="177">
        <v>4.463</v>
      </c>
      <c r="H121" s="178"/>
      <c r="I121" s="178">
        <f t="shared" si="21"/>
        <v>0</v>
      </c>
      <c r="J121" s="179">
        <v>0.04942</v>
      </c>
      <c r="K121" s="177">
        <f t="shared" si="22"/>
        <v>0.22056146</v>
      </c>
      <c r="L121" s="179">
        <v>0</v>
      </c>
      <c r="M121" s="177">
        <f t="shared" si="23"/>
        <v>0</v>
      </c>
      <c r="N121" s="180">
        <v>15</v>
      </c>
      <c r="O121" s="181">
        <v>16</v>
      </c>
      <c r="P121" s="14" t="s">
        <v>115</v>
      </c>
    </row>
    <row r="122" spans="1:16" s="14" customFormat="1" ht="13.5" customHeight="1">
      <c r="A122" s="174" t="s">
        <v>417</v>
      </c>
      <c r="B122" s="174" t="s">
        <v>116</v>
      </c>
      <c r="C122" s="174" t="s">
        <v>406</v>
      </c>
      <c r="D122" s="175" t="s">
        <v>418</v>
      </c>
      <c r="E122" s="176" t="s">
        <v>419</v>
      </c>
      <c r="F122" s="174" t="s">
        <v>210</v>
      </c>
      <c r="G122" s="177">
        <v>13.25</v>
      </c>
      <c r="H122" s="178"/>
      <c r="I122" s="178">
        <f t="shared" si="21"/>
        <v>0</v>
      </c>
      <c r="J122" s="179">
        <v>0.00014</v>
      </c>
      <c r="K122" s="177">
        <f t="shared" si="22"/>
        <v>0.0018549999999999999</v>
      </c>
      <c r="L122" s="179">
        <v>0</v>
      </c>
      <c r="M122" s="177">
        <f t="shared" si="23"/>
        <v>0</v>
      </c>
      <c r="N122" s="180">
        <v>15</v>
      </c>
      <c r="O122" s="181">
        <v>16</v>
      </c>
      <c r="P122" s="14" t="s">
        <v>115</v>
      </c>
    </row>
    <row r="123" spans="1:16" s="14" customFormat="1" ht="13.5" customHeight="1">
      <c r="A123" s="174" t="s">
        <v>420</v>
      </c>
      <c r="B123" s="174" t="s">
        <v>116</v>
      </c>
      <c r="C123" s="174" t="s">
        <v>406</v>
      </c>
      <c r="D123" s="175" t="s">
        <v>421</v>
      </c>
      <c r="E123" s="176" t="s">
        <v>422</v>
      </c>
      <c r="F123" s="174" t="s">
        <v>128</v>
      </c>
      <c r="G123" s="177">
        <v>4</v>
      </c>
      <c r="H123" s="178"/>
      <c r="I123" s="178">
        <f t="shared" si="21"/>
        <v>0</v>
      </c>
      <c r="J123" s="179">
        <v>0.00951</v>
      </c>
      <c r="K123" s="177">
        <f t="shared" si="22"/>
        <v>0.03804</v>
      </c>
      <c r="L123" s="179">
        <v>0.0636</v>
      </c>
      <c r="M123" s="177">
        <f t="shared" si="23"/>
        <v>0.2544</v>
      </c>
      <c r="N123" s="180">
        <v>15</v>
      </c>
      <c r="O123" s="181">
        <v>16</v>
      </c>
      <c r="P123" s="14" t="s">
        <v>115</v>
      </c>
    </row>
    <row r="124" spans="1:16" s="14" customFormat="1" ht="13.5" customHeight="1">
      <c r="A124" s="174" t="s">
        <v>423</v>
      </c>
      <c r="B124" s="174" t="s">
        <v>116</v>
      </c>
      <c r="C124" s="174" t="s">
        <v>406</v>
      </c>
      <c r="D124" s="175" t="s">
        <v>424</v>
      </c>
      <c r="E124" s="176" t="s">
        <v>425</v>
      </c>
      <c r="F124" s="174" t="s">
        <v>120</v>
      </c>
      <c r="G124" s="177">
        <v>1.5</v>
      </c>
      <c r="H124" s="178"/>
      <c r="I124" s="178">
        <f t="shared" si="21"/>
        <v>0</v>
      </c>
      <c r="J124" s="179">
        <v>0.01631</v>
      </c>
      <c r="K124" s="177">
        <f t="shared" si="22"/>
        <v>0.024465</v>
      </c>
      <c r="L124" s="179">
        <v>0</v>
      </c>
      <c r="M124" s="177">
        <f t="shared" si="23"/>
        <v>0</v>
      </c>
      <c r="N124" s="180">
        <v>15</v>
      </c>
      <c r="O124" s="181">
        <v>16</v>
      </c>
      <c r="P124" s="14" t="s">
        <v>115</v>
      </c>
    </row>
    <row r="125" spans="1:16" s="14" customFormat="1" ht="24" customHeight="1">
      <c r="A125" s="174" t="s">
        <v>426</v>
      </c>
      <c r="B125" s="174" t="s">
        <v>116</v>
      </c>
      <c r="C125" s="174" t="s">
        <v>406</v>
      </c>
      <c r="D125" s="175" t="s">
        <v>427</v>
      </c>
      <c r="E125" s="176" t="s">
        <v>428</v>
      </c>
      <c r="F125" s="174" t="s">
        <v>120</v>
      </c>
      <c r="G125" s="177">
        <v>16.223</v>
      </c>
      <c r="H125" s="178"/>
      <c r="I125" s="178">
        <f t="shared" si="21"/>
        <v>0</v>
      </c>
      <c r="J125" s="179">
        <v>0.0288</v>
      </c>
      <c r="K125" s="177">
        <f t="shared" si="22"/>
        <v>0.4672224</v>
      </c>
      <c r="L125" s="179">
        <v>0</v>
      </c>
      <c r="M125" s="177">
        <f t="shared" si="23"/>
        <v>0</v>
      </c>
      <c r="N125" s="180">
        <v>15</v>
      </c>
      <c r="O125" s="181">
        <v>16</v>
      </c>
      <c r="P125" s="14" t="s">
        <v>115</v>
      </c>
    </row>
    <row r="126" spans="1:16" s="14" customFormat="1" ht="13.5" customHeight="1">
      <c r="A126" s="174" t="s">
        <v>429</v>
      </c>
      <c r="B126" s="174" t="s">
        <v>116</v>
      </c>
      <c r="C126" s="174" t="s">
        <v>406</v>
      </c>
      <c r="D126" s="175" t="s">
        <v>430</v>
      </c>
      <c r="E126" s="176" t="s">
        <v>431</v>
      </c>
      <c r="F126" s="174" t="s">
        <v>120</v>
      </c>
      <c r="G126" s="177">
        <v>44.948</v>
      </c>
      <c r="H126" s="178"/>
      <c r="I126" s="178">
        <f t="shared" si="21"/>
        <v>0</v>
      </c>
      <c r="J126" s="179">
        <v>0.03567</v>
      </c>
      <c r="K126" s="177">
        <f t="shared" si="22"/>
        <v>1.60329516</v>
      </c>
      <c r="L126" s="179">
        <v>0</v>
      </c>
      <c r="M126" s="177">
        <f t="shared" si="23"/>
        <v>0</v>
      </c>
      <c r="N126" s="180">
        <v>15</v>
      </c>
      <c r="O126" s="181">
        <v>16</v>
      </c>
      <c r="P126" s="14" t="s">
        <v>115</v>
      </c>
    </row>
    <row r="127" spans="1:16" s="14" customFormat="1" ht="24" customHeight="1">
      <c r="A127" s="174" t="s">
        <v>432</v>
      </c>
      <c r="B127" s="174" t="s">
        <v>116</v>
      </c>
      <c r="C127" s="174" t="s">
        <v>406</v>
      </c>
      <c r="D127" s="175" t="s">
        <v>433</v>
      </c>
      <c r="E127" s="176" t="s">
        <v>434</v>
      </c>
      <c r="F127" s="174" t="s">
        <v>120</v>
      </c>
      <c r="G127" s="177">
        <v>5.35</v>
      </c>
      <c r="H127" s="178"/>
      <c r="I127" s="178">
        <f t="shared" si="21"/>
        <v>0</v>
      </c>
      <c r="J127" s="179">
        <v>0.02887</v>
      </c>
      <c r="K127" s="177">
        <f t="shared" si="22"/>
        <v>0.1544545</v>
      </c>
      <c r="L127" s="179">
        <v>0</v>
      </c>
      <c r="M127" s="177">
        <f t="shared" si="23"/>
        <v>0</v>
      </c>
      <c r="N127" s="180">
        <v>15</v>
      </c>
      <c r="O127" s="181">
        <v>16</v>
      </c>
      <c r="P127" s="14" t="s">
        <v>115</v>
      </c>
    </row>
    <row r="128" spans="1:16" s="14" customFormat="1" ht="13.5" customHeight="1">
      <c r="A128" s="174" t="s">
        <v>202</v>
      </c>
      <c r="B128" s="174" t="s">
        <v>116</v>
      </c>
      <c r="C128" s="174" t="s">
        <v>406</v>
      </c>
      <c r="D128" s="175" t="s">
        <v>435</v>
      </c>
      <c r="E128" s="176" t="s">
        <v>436</v>
      </c>
      <c r="F128" s="174" t="s">
        <v>120</v>
      </c>
      <c r="G128" s="177">
        <v>30.94</v>
      </c>
      <c r="H128" s="178"/>
      <c r="I128" s="178">
        <f t="shared" si="21"/>
        <v>0</v>
      </c>
      <c r="J128" s="179">
        <v>0.01441</v>
      </c>
      <c r="K128" s="177">
        <f t="shared" si="22"/>
        <v>0.4458454</v>
      </c>
      <c r="L128" s="179">
        <v>0</v>
      </c>
      <c r="M128" s="177">
        <f t="shared" si="23"/>
        <v>0</v>
      </c>
      <c r="N128" s="180">
        <v>15</v>
      </c>
      <c r="O128" s="181">
        <v>16</v>
      </c>
      <c r="P128" s="14" t="s">
        <v>115</v>
      </c>
    </row>
    <row r="129" spans="1:16" s="14" customFormat="1" ht="24" customHeight="1">
      <c r="A129" s="174" t="s">
        <v>437</v>
      </c>
      <c r="B129" s="174" t="s">
        <v>116</v>
      </c>
      <c r="C129" s="174" t="s">
        <v>406</v>
      </c>
      <c r="D129" s="175" t="s">
        <v>438</v>
      </c>
      <c r="E129" s="176" t="s">
        <v>439</v>
      </c>
      <c r="F129" s="174" t="s">
        <v>120</v>
      </c>
      <c r="G129" s="177">
        <v>114.38</v>
      </c>
      <c r="H129" s="178"/>
      <c r="I129" s="178">
        <f t="shared" si="21"/>
        <v>0</v>
      </c>
      <c r="J129" s="179">
        <v>0.02991</v>
      </c>
      <c r="K129" s="177">
        <f t="shared" si="22"/>
        <v>3.4211058</v>
      </c>
      <c r="L129" s="179">
        <v>0</v>
      </c>
      <c r="M129" s="177">
        <f t="shared" si="23"/>
        <v>0</v>
      </c>
      <c r="N129" s="180">
        <v>15</v>
      </c>
      <c r="O129" s="181">
        <v>16</v>
      </c>
      <c r="P129" s="14" t="s">
        <v>115</v>
      </c>
    </row>
    <row r="130" spans="1:16" s="14" customFormat="1" ht="24" customHeight="1">
      <c r="A130" s="174" t="s">
        <v>440</v>
      </c>
      <c r="B130" s="174" t="s">
        <v>116</v>
      </c>
      <c r="C130" s="174" t="s">
        <v>406</v>
      </c>
      <c r="D130" s="175" t="s">
        <v>441</v>
      </c>
      <c r="E130" s="176" t="s">
        <v>442</v>
      </c>
      <c r="F130" s="174" t="s">
        <v>120</v>
      </c>
      <c r="G130" s="177">
        <v>8.02</v>
      </c>
      <c r="H130" s="178"/>
      <c r="I130" s="178">
        <f t="shared" si="21"/>
        <v>0</v>
      </c>
      <c r="J130" s="179">
        <v>0.03013</v>
      </c>
      <c r="K130" s="177">
        <f t="shared" si="22"/>
        <v>0.24164259999999999</v>
      </c>
      <c r="L130" s="179">
        <v>0</v>
      </c>
      <c r="M130" s="177">
        <f t="shared" si="23"/>
        <v>0</v>
      </c>
      <c r="N130" s="180">
        <v>15</v>
      </c>
      <c r="O130" s="181">
        <v>16</v>
      </c>
      <c r="P130" s="14" t="s">
        <v>115</v>
      </c>
    </row>
    <row r="131" spans="1:16" s="14" customFormat="1" ht="13.5" customHeight="1">
      <c r="A131" s="174" t="s">
        <v>443</v>
      </c>
      <c r="B131" s="174" t="s">
        <v>116</v>
      </c>
      <c r="C131" s="174" t="s">
        <v>406</v>
      </c>
      <c r="D131" s="175" t="s">
        <v>444</v>
      </c>
      <c r="E131" s="176" t="s">
        <v>445</v>
      </c>
      <c r="F131" s="174" t="s">
        <v>120</v>
      </c>
      <c r="G131" s="177">
        <v>7.99</v>
      </c>
      <c r="H131" s="178"/>
      <c r="I131" s="178">
        <f t="shared" si="21"/>
        <v>0</v>
      </c>
      <c r="J131" s="179">
        <v>0.01457</v>
      </c>
      <c r="K131" s="177">
        <f t="shared" si="22"/>
        <v>0.1164143</v>
      </c>
      <c r="L131" s="179">
        <v>0</v>
      </c>
      <c r="M131" s="177">
        <f t="shared" si="23"/>
        <v>0</v>
      </c>
      <c r="N131" s="180">
        <v>15</v>
      </c>
      <c r="O131" s="181">
        <v>16</v>
      </c>
      <c r="P131" s="14" t="s">
        <v>115</v>
      </c>
    </row>
    <row r="132" spans="1:16" s="14" customFormat="1" ht="13.5" customHeight="1">
      <c r="A132" s="174" t="s">
        <v>446</v>
      </c>
      <c r="B132" s="174" t="s">
        <v>116</v>
      </c>
      <c r="C132" s="174" t="s">
        <v>406</v>
      </c>
      <c r="D132" s="175" t="s">
        <v>447</v>
      </c>
      <c r="E132" s="176" t="s">
        <v>448</v>
      </c>
      <c r="F132" s="174" t="s">
        <v>128</v>
      </c>
      <c r="G132" s="177">
        <v>2</v>
      </c>
      <c r="H132" s="178"/>
      <c r="I132" s="178">
        <f t="shared" si="21"/>
        <v>0</v>
      </c>
      <c r="J132" s="179">
        <v>3E-05</v>
      </c>
      <c r="K132" s="177">
        <f t="shared" si="22"/>
        <v>6E-05</v>
      </c>
      <c r="L132" s="179">
        <v>0</v>
      </c>
      <c r="M132" s="177">
        <f t="shared" si="23"/>
        <v>0</v>
      </c>
      <c r="N132" s="180">
        <v>15</v>
      </c>
      <c r="O132" s="181">
        <v>16</v>
      </c>
      <c r="P132" s="14" t="s">
        <v>115</v>
      </c>
    </row>
    <row r="133" spans="1:16" s="14" customFormat="1" ht="13.5" customHeight="1">
      <c r="A133" s="165" t="s">
        <v>449</v>
      </c>
      <c r="B133" s="165" t="s">
        <v>110</v>
      </c>
      <c r="C133" s="165" t="s">
        <v>111</v>
      </c>
      <c r="D133" s="166" t="s">
        <v>450</v>
      </c>
      <c r="E133" s="167" t="s">
        <v>451</v>
      </c>
      <c r="F133" s="165" t="s">
        <v>128</v>
      </c>
      <c r="G133" s="168">
        <v>2</v>
      </c>
      <c r="H133" s="169"/>
      <c r="I133" s="169">
        <f t="shared" si="21"/>
        <v>0</v>
      </c>
      <c r="J133" s="170">
        <v>0.00055</v>
      </c>
      <c r="K133" s="168">
        <f t="shared" si="22"/>
        <v>0.0011</v>
      </c>
      <c r="L133" s="170">
        <v>0</v>
      </c>
      <c r="M133" s="168">
        <f t="shared" si="23"/>
        <v>0</v>
      </c>
      <c r="N133" s="171">
        <v>15</v>
      </c>
      <c r="O133" s="172">
        <v>32</v>
      </c>
      <c r="P133" s="173" t="s">
        <v>115</v>
      </c>
    </row>
    <row r="134" spans="1:16" s="14" customFormat="1" ht="13.5" customHeight="1">
      <c r="A134" s="174" t="s">
        <v>452</v>
      </c>
      <c r="B134" s="174" t="s">
        <v>116</v>
      </c>
      <c r="C134" s="174" t="s">
        <v>406</v>
      </c>
      <c r="D134" s="175" t="s">
        <v>453</v>
      </c>
      <c r="E134" s="176" t="s">
        <v>454</v>
      </c>
      <c r="F134" s="174" t="s">
        <v>210</v>
      </c>
      <c r="G134" s="177">
        <v>30.7</v>
      </c>
      <c r="H134" s="178"/>
      <c r="I134" s="178">
        <f t="shared" si="21"/>
        <v>0</v>
      </c>
      <c r="J134" s="179">
        <v>0.00514</v>
      </c>
      <c r="K134" s="177">
        <f t="shared" si="22"/>
        <v>0.157798</v>
      </c>
      <c r="L134" s="179">
        <v>0</v>
      </c>
      <c r="M134" s="177">
        <f t="shared" si="23"/>
        <v>0</v>
      </c>
      <c r="N134" s="180">
        <v>15</v>
      </c>
      <c r="O134" s="181">
        <v>16</v>
      </c>
      <c r="P134" s="14" t="s">
        <v>115</v>
      </c>
    </row>
    <row r="135" spans="1:16" s="14" customFormat="1" ht="13.5" customHeight="1">
      <c r="A135" s="174" t="s">
        <v>455</v>
      </c>
      <c r="B135" s="174" t="s">
        <v>116</v>
      </c>
      <c r="C135" s="174" t="s">
        <v>406</v>
      </c>
      <c r="D135" s="175" t="s">
        <v>456</v>
      </c>
      <c r="E135" s="176" t="s">
        <v>457</v>
      </c>
      <c r="F135" s="174" t="s">
        <v>46</v>
      </c>
      <c r="G135" s="177"/>
      <c r="H135" s="178"/>
      <c r="I135" s="178">
        <f t="shared" si="21"/>
        <v>0</v>
      </c>
      <c r="J135" s="179">
        <v>0</v>
      </c>
      <c r="K135" s="177">
        <f t="shared" si="22"/>
        <v>0</v>
      </c>
      <c r="L135" s="179">
        <v>0</v>
      </c>
      <c r="M135" s="177">
        <f t="shared" si="23"/>
        <v>0</v>
      </c>
      <c r="N135" s="180">
        <v>15</v>
      </c>
      <c r="O135" s="181">
        <v>16</v>
      </c>
      <c r="P135" s="14" t="s">
        <v>115</v>
      </c>
    </row>
    <row r="136" spans="2:16" s="134" customFormat="1" ht="12.75" customHeight="1">
      <c r="B136" s="139" t="s">
        <v>63</v>
      </c>
      <c r="D136" s="140" t="s">
        <v>458</v>
      </c>
      <c r="E136" s="140" t="s">
        <v>459</v>
      </c>
      <c r="I136" s="141">
        <f>SUM(I137:I146)</f>
        <v>0</v>
      </c>
      <c r="K136" s="142">
        <f>SUM(K137:K146)</f>
        <v>0.4217666000000001</v>
      </c>
      <c r="M136" s="142">
        <f>SUM(M137:M146)</f>
        <v>0.043358</v>
      </c>
      <c r="P136" s="140" t="s">
        <v>109</v>
      </c>
    </row>
    <row r="137" spans="1:16" s="14" customFormat="1" ht="13.5" customHeight="1">
      <c r="A137" s="174" t="s">
        <v>460</v>
      </c>
      <c r="B137" s="174" t="s">
        <v>116</v>
      </c>
      <c r="C137" s="174" t="s">
        <v>458</v>
      </c>
      <c r="D137" s="175" t="s">
        <v>461</v>
      </c>
      <c r="E137" s="176" t="s">
        <v>462</v>
      </c>
      <c r="F137" s="174" t="s">
        <v>210</v>
      </c>
      <c r="G137" s="177">
        <v>13.3</v>
      </c>
      <c r="H137" s="178"/>
      <c r="I137" s="178">
        <f aca="true" t="shared" si="24" ref="I137:I146">ROUND(G137*H137,2)</f>
        <v>0</v>
      </c>
      <c r="J137" s="179">
        <v>0.00557</v>
      </c>
      <c r="K137" s="177">
        <f aca="true" t="shared" si="25" ref="K137:K146">G137*J137</f>
        <v>0.07408100000000001</v>
      </c>
      <c r="L137" s="179">
        <v>0</v>
      </c>
      <c r="M137" s="177">
        <f aca="true" t="shared" si="26" ref="M137:M146">G137*L137</f>
        <v>0</v>
      </c>
      <c r="N137" s="180">
        <v>15</v>
      </c>
      <c r="O137" s="181">
        <v>16</v>
      </c>
      <c r="P137" s="14" t="s">
        <v>115</v>
      </c>
    </row>
    <row r="138" spans="1:16" s="14" customFormat="1" ht="13.5" customHeight="1">
      <c r="A138" s="174" t="s">
        <v>463</v>
      </c>
      <c r="B138" s="174" t="s">
        <v>116</v>
      </c>
      <c r="C138" s="174" t="s">
        <v>458</v>
      </c>
      <c r="D138" s="175" t="s">
        <v>464</v>
      </c>
      <c r="E138" s="176" t="s">
        <v>465</v>
      </c>
      <c r="F138" s="174" t="s">
        <v>120</v>
      </c>
      <c r="G138" s="177">
        <v>8.14</v>
      </c>
      <c r="H138" s="178"/>
      <c r="I138" s="178">
        <f t="shared" si="24"/>
        <v>0</v>
      </c>
      <c r="J138" s="179">
        <v>0.00789</v>
      </c>
      <c r="K138" s="177">
        <f t="shared" si="25"/>
        <v>0.0642246</v>
      </c>
      <c r="L138" s="179">
        <v>0</v>
      </c>
      <c r="M138" s="177">
        <f t="shared" si="26"/>
        <v>0</v>
      </c>
      <c r="N138" s="180">
        <v>15</v>
      </c>
      <c r="O138" s="181">
        <v>16</v>
      </c>
      <c r="P138" s="14" t="s">
        <v>115</v>
      </c>
    </row>
    <row r="139" spans="1:16" s="14" customFormat="1" ht="13.5" customHeight="1">
      <c r="A139" s="174" t="s">
        <v>466</v>
      </c>
      <c r="B139" s="174" t="s">
        <v>116</v>
      </c>
      <c r="C139" s="174" t="s">
        <v>458</v>
      </c>
      <c r="D139" s="175" t="s">
        <v>467</v>
      </c>
      <c r="E139" s="176" t="s">
        <v>468</v>
      </c>
      <c r="F139" s="174" t="s">
        <v>210</v>
      </c>
      <c r="G139" s="177">
        <v>13.3</v>
      </c>
      <c r="H139" s="178"/>
      <c r="I139" s="178">
        <f t="shared" si="24"/>
        <v>0</v>
      </c>
      <c r="J139" s="179">
        <v>0.00635</v>
      </c>
      <c r="K139" s="177">
        <f t="shared" si="25"/>
        <v>0.084455</v>
      </c>
      <c r="L139" s="179">
        <v>0</v>
      </c>
      <c r="M139" s="177">
        <f t="shared" si="26"/>
        <v>0</v>
      </c>
      <c r="N139" s="180">
        <v>15</v>
      </c>
      <c r="O139" s="181">
        <v>16</v>
      </c>
      <c r="P139" s="14" t="s">
        <v>115</v>
      </c>
    </row>
    <row r="140" spans="1:16" s="14" customFormat="1" ht="13.5" customHeight="1">
      <c r="A140" s="174" t="s">
        <v>469</v>
      </c>
      <c r="B140" s="174" t="s">
        <v>116</v>
      </c>
      <c r="C140" s="174" t="s">
        <v>458</v>
      </c>
      <c r="D140" s="175" t="s">
        <v>470</v>
      </c>
      <c r="E140" s="176" t="s">
        <v>471</v>
      </c>
      <c r="F140" s="174" t="s">
        <v>210</v>
      </c>
      <c r="G140" s="177">
        <v>4.3</v>
      </c>
      <c r="H140" s="178"/>
      <c r="I140" s="178">
        <f t="shared" si="24"/>
        <v>0</v>
      </c>
      <c r="J140" s="179">
        <v>0.00202</v>
      </c>
      <c r="K140" s="177">
        <f t="shared" si="25"/>
        <v>0.008686</v>
      </c>
      <c r="L140" s="179">
        <v>0</v>
      </c>
      <c r="M140" s="177">
        <f t="shared" si="26"/>
        <v>0</v>
      </c>
      <c r="N140" s="180">
        <v>15</v>
      </c>
      <c r="O140" s="181">
        <v>16</v>
      </c>
      <c r="P140" s="14" t="s">
        <v>115</v>
      </c>
    </row>
    <row r="141" spans="1:16" s="14" customFormat="1" ht="13.5" customHeight="1">
      <c r="A141" s="174" t="s">
        <v>472</v>
      </c>
      <c r="B141" s="174" t="s">
        <v>116</v>
      </c>
      <c r="C141" s="174" t="s">
        <v>458</v>
      </c>
      <c r="D141" s="175" t="s">
        <v>473</v>
      </c>
      <c r="E141" s="176" t="s">
        <v>474</v>
      </c>
      <c r="F141" s="174" t="s">
        <v>210</v>
      </c>
      <c r="G141" s="177">
        <v>13.3</v>
      </c>
      <c r="H141" s="178"/>
      <c r="I141" s="178">
        <f t="shared" si="24"/>
        <v>0</v>
      </c>
      <c r="J141" s="179">
        <v>0</v>
      </c>
      <c r="K141" s="177">
        <f t="shared" si="25"/>
        <v>0</v>
      </c>
      <c r="L141" s="179">
        <v>0.00326</v>
      </c>
      <c r="M141" s="177">
        <f t="shared" si="26"/>
        <v>0.043358</v>
      </c>
      <c r="N141" s="180">
        <v>15</v>
      </c>
      <c r="O141" s="181">
        <v>16</v>
      </c>
      <c r="P141" s="14" t="s">
        <v>115</v>
      </c>
    </row>
    <row r="142" spans="1:16" s="14" customFormat="1" ht="13.5" customHeight="1">
      <c r="A142" s="174" t="s">
        <v>475</v>
      </c>
      <c r="B142" s="174" t="s">
        <v>116</v>
      </c>
      <c r="C142" s="174" t="s">
        <v>458</v>
      </c>
      <c r="D142" s="175" t="s">
        <v>476</v>
      </c>
      <c r="E142" s="176" t="s">
        <v>477</v>
      </c>
      <c r="F142" s="174" t="s">
        <v>210</v>
      </c>
      <c r="G142" s="177">
        <v>57</v>
      </c>
      <c r="H142" s="178"/>
      <c r="I142" s="178">
        <f t="shared" si="24"/>
        <v>0</v>
      </c>
      <c r="J142" s="179">
        <v>0.0032</v>
      </c>
      <c r="K142" s="177">
        <f t="shared" si="25"/>
        <v>0.1824</v>
      </c>
      <c r="L142" s="179">
        <v>0</v>
      </c>
      <c r="M142" s="177">
        <f t="shared" si="26"/>
        <v>0</v>
      </c>
      <c r="N142" s="180">
        <v>15</v>
      </c>
      <c r="O142" s="181">
        <v>16</v>
      </c>
      <c r="P142" s="14" t="s">
        <v>115</v>
      </c>
    </row>
    <row r="143" spans="1:16" s="14" customFormat="1" ht="13.5" customHeight="1">
      <c r="A143" s="174" t="s">
        <v>478</v>
      </c>
      <c r="B143" s="174" t="s">
        <v>116</v>
      </c>
      <c r="C143" s="174" t="s">
        <v>458</v>
      </c>
      <c r="D143" s="175" t="s">
        <v>479</v>
      </c>
      <c r="E143" s="176" t="s">
        <v>480</v>
      </c>
      <c r="F143" s="174" t="s">
        <v>128</v>
      </c>
      <c r="G143" s="177">
        <v>6</v>
      </c>
      <c r="H143" s="178"/>
      <c r="I143" s="178">
        <f t="shared" si="24"/>
        <v>0</v>
      </c>
      <c r="J143" s="179">
        <v>0.00011</v>
      </c>
      <c r="K143" s="177">
        <f t="shared" si="25"/>
        <v>0.00066</v>
      </c>
      <c r="L143" s="179">
        <v>0</v>
      </c>
      <c r="M143" s="177">
        <f t="shared" si="26"/>
        <v>0</v>
      </c>
      <c r="N143" s="180">
        <v>15</v>
      </c>
      <c r="O143" s="181">
        <v>16</v>
      </c>
      <c r="P143" s="14" t="s">
        <v>115</v>
      </c>
    </row>
    <row r="144" spans="1:16" s="14" customFormat="1" ht="13.5" customHeight="1">
      <c r="A144" s="165" t="s">
        <v>481</v>
      </c>
      <c r="B144" s="165" t="s">
        <v>110</v>
      </c>
      <c r="C144" s="165" t="s">
        <v>111</v>
      </c>
      <c r="D144" s="166" t="s">
        <v>482</v>
      </c>
      <c r="E144" s="167" t="s">
        <v>483</v>
      </c>
      <c r="F144" s="165" t="s">
        <v>128</v>
      </c>
      <c r="G144" s="168">
        <v>3</v>
      </c>
      <c r="H144" s="169"/>
      <c r="I144" s="169">
        <f t="shared" si="24"/>
        <v>0</v>
      </c>
      <c r="J144" s="170">
        <v>0.00121</v>
      </c>
      <c r="K144" s="168">
        <f t="shared" si="25"/>
        <v>0.0036299999999999995</v>
      </c>
      <c r="L144" s="170">
        <v>0</v>
      </c>
      <c r="M144" s="168">
        <f t="shared" si="26"/>
        <v>0</v>
      </c>
      <c r="N144" s="171">
        <v>15</v>
      </c>
      <c r="O144" s="172">
        <v>32</v>
      </c>
      <c r="P144" s="173" t="s">
        <v>115</v>
      </c>
    </row>
    <row r="145" spans="1:16" s="14" customFormat="1" ht="13.5" customHeight="1">
      <c r="A145" s="165" t="s">
        <v>484</v>
      </c>
      <c r="B145" s="165" t="s">
        <v>110</v>
      </c>
      <c r="C145" s="165" t="s">
        <v>111</v>
      </c>
      <c r="D145" s="166" t="s">
        <v>485</v>
      </c>
      <c r="E145" s="167" t="s">
        <v>486</v>
      </c>
      <c r="F145" s="165" t="s">
        <v>128</v>
      </c>
      <c r="G145" s="168">
        <v>3</v>
      </c>
      <c r="H145" s="169"/>
      <c r="I145" s="169">
        <f t="shared" si="24"/>
        <v>0</v>
      </c>
      <c r="J145" s="170">
        <v>0.00121</v>
      </c>
      <c r="K145" s="168">
        <f t="shared" si="25"/>
        <v>0.0036299999999999995</v>
      </c>
      <c r="L145" s="170">
        <v>0</v>
      </c>
      <c r="M145" s="168">
        <f t="shared" si="26"/>
        <v>0</v>
      </c>
      <c r="N145" s="171">
        <v>15</v>
      </c>
      <c r="O145" s="172">
        <v>32</v>
      </c>
      <c r="P145" s="173" t="s">
        <v>115</v>
      </c>
    </row>
    <row r="146" spans="1:16" s="14" customFormat="1" ht="13.5" customHeight="1">
      <c r="A146" s="174" t="s">
        <v>487</v>
      </c>
      <c r="B146" s="174" t="s">
        <v>116</v>
      </c>
      <c r="C146" s="174" t="s">
        <v>458</v>
      </c>
      <c r="D146" s="175" t="s">
        <v>488</v>
      </c>
      <c r="E146" s="176" t="s">
        <v>489</v>
      </c>
      <c r="F146" s="174" t="s">
        <v>46</v>
      </c>
      <c r="G146" s="177"/>
      <c r="H146" s="178"/>
      <c r="I146" s="178">
        <f t="shared" si="24"/>
        <v>0</v>
      </c>
      <c r="J146" s="179">
        <v>0</v>
      </c>
      <c r="K146" s="177">
        <f t="shared" si="25"/>
        <v>0</v>
      </c>
      <c r="L146" s="179">
        <v>0</v>
      </c>
      <c r="M146" s="177">
        <f t="shared" si="26"/>
        <v>0</v>
      </c>
      <c r="N146" s="180">
        <v>15</v>
      </c>
      <c r="O146" s="181">
        <v>16</v>
      </c>
      <c r="P146" s="14" t="s">
        <v>115</v>
      </c>
    </row>
    <row r="147" spans="2:16" s="134" customFormat="1" ht="12.75" customHeight="1">
      <c r="B147" s="139" t="s">
        <v>63</v>
      </c>
      <c r="D147" s="140" t="s">
        <v>490</v>
      </c>
      <c r="E147" s="140" t="s">
        <v>491</v>
      </c>
      <c r="I147" s="141">
        <f>SUM(I148:I155)</f>
        <v>0</v>
      </c>
      <c r="K147" s="142">
        <f>SUM(K148:K155)</f>
        <v>6.40363388</v>
      </c>
      <c r="M147" s="142">
        <f>SUM(M148:M155)</f>
        <v>5.892689999999999</v>
      </c>
      <c r="P147" s="140" t="s">
        <v>109</v>
      </c>
    </row>
    <row r="148" spans="1:16" s="14" customFormat="1" ht="24" customHeight="1">
      <c r="A148" s="174" t="s">
        <v>492</v>
      </c>
      <c r="B148" s="174" t="s">
        <v>116</v>
      </c>
      <c r="C148" s="174" t="s">
        <v>490</v>
      </c>
      <c r="D148" s="175" t="s">
        <v>493</v>
      </c>
      <c r="E148" s="176" t="s">
        <v>494</v>
      </c>
      <c r="F148" s="174" t="s">
        <v>120</v>
      </c>
      <c r="G148" s="177">
        <v>120.84</v>
      </c>
      <c r="H148" s="178"/>
      <c r="I148" s="178">
        <f aca="true" t="shared" si="27" ref="I148:I155">ROUND(G148*H148,2)</f>
        <v>0</v>
      </c>
      <c r="J148" s="179">
        <v>0</v>
      </c>
      <c r="K148" s="177">
        <f aca="true" t="shared" si="28" ref="K148:K155">G148*J148</f>
        <v>0</v>
      </c>
      <c r="L148" s="179">
        <v>0</v>
      </c>
      <c r="M148" s="177">
        <f aca="true" t="shared" si="29" ref="M148:M155">G148*L148</f>
        <v>0</v>
      </c>
      <c r="N148" s="180">
        <v>15</v>
      </c>
      <c r="O148" s="181">
        <v>16</v>
      </c>
      <c r="P148" s="14" t="s">
        <v>115</v>
      </c>
    </row>
    <row r="149" spans="1:16" s="14" customFormat="1" ht="24" customHeight="1">
      <c r="A149" s="165" t="s">
        <v>495</v>
      </c>
      <c r="B149" s="165" t="s">
        <v>110</v>
      </c>
      <c r="C149" s="165" t="s">
        <v>111</v>
      </c>
      <c r="D149" s="166" t="s">
        <v>496</v>
      </c>
      <c r="E149" s="167" t="s">
        <v>497</v>
      </c>
      <c r="F149" s="165" t="s">
        <v>128</v>
      </c>
      <c r="G149" s="168">
        <v>2140.076</v>
      </c>
      <c r="H149" s="169"/>
      <c r="I149" s="169">
        <f t="shared" si="27"/>
        <v>0</v>
      </c>
      <c r="J149" s="170">
        <v>0.0029</v>
      </c>
      <c r="K149" s="168">
        <f t="shared" si="28"/>
        <v>6.206220399999999</v>
      </c>
      <c r="L149" s="170">
        <v>0</v>
      </c>
      <c r="M149" s="168">
        <f t="shared" si="29"/>
        <v>0</v>
      </c>
      <c r="N149" s="171">
        <v>15</v>
      </c>
      <c r="O149" s="172">
        <v>32</v>
      </c>
      <c r="P149" s="173" t="s">
        <v>115</v>
      </c>
    </row>
    <row r="150" spans="1:16" s="14" customFormat="1" ht="13.5" customHeight="1">
      <c r="A150" s="165" t="s">
        <v>498</v>
      </c>
      <c r="B150" s="165" t="s">
        <v>110</v>
      </c>
      <c r="C150" s="165" t="s">
        <v>111</v>
      </c>
      <c r="D150" s="166" t="s">
        <v>499</v>
      </c>
      <c r="E150" s="167" t="s">
        <v>500</v>
      </c>
      <c r="F150" s="165" t="s">
        <v>128</v>
      </c>
      <c r="G150" s="168">
        <v>55.755</v>
      </c>
      <c r="H150" s="169"/>
      <c r="I150" s="169">
        <f t="shared" si="27"/>
        <v>0</v>
      </c>
      <c r="J150" s="170">
        <v>0.0032</v>
      </c>
      <c r="K150" s="168">
        <f t="shared" si="28"/>
        <v>0.17841600000000002</v>
      </c>
      <c r="L150" s="170">
        <v>0</v>
      </c>
      <c r="M150" s="168">
        <f t="shared" si="29"/>
        <v>0</v>
      </c>
      <c r="N150" s="171">
        <v>15</v>
      </c>
      <c r="O150" s="172">
        <v>32</v>
      </c>
      <c r="P150" s="173" t="s">
        <v>115</v>
      </c>
    </row>
    <row r="151" spans="1:16" s="14" customFormat="1" ht="13.5" customHeight="1">
      <c r="A151" s="174" t="s">
        <v>501</v>
      </c>
      <c r="B151" s="174" t="s">
        <v>116</v>
      </c>
      <c r="C151" s="174" t="s">
        <v>490</v>
      </c>
      <c r="D151" s="175" t="s">
        <v>502</v>
      </c>
      <c r="E151" s="176" t="s">
        <v>503</v>
      </c>
      <c r="F151" s="174" t="s">
        <v>120</v>
      </c>
      <c r="G151" s="177">
        <v>132.42</v>
      </c>
      <c r="H151" s="178"/>
      <c r="I151" s="178">
        <f t="shared" si="27"/>
        <v>0</v>
      </c>
      <c r="J151" s="179">
        <v>0</v>
      </c>
      <c r="K151" s="177">
        <f t="shared" si="28"/>
        <v>0</v>
      </c>
      <c r="L151" s="179">
        <v>0.0445</v>
      </c>
      <c r="M151" s="177">
        <f t="shared" si="29"/>
        <v>5.892689999999999</v>
      </c>
      <c r="N151" s="180">
        <v>15</v>
      </c>
      <c r="O151" s="181">
        <v>16</v>
      </c>
      <c r="P151" s="14" t="s">
        <v>115</v>
      </c>
    </row>
    <row r="152" spans="1:16" s="14" customFormat="1" ht="24" customHeight="1">
      <c r="A152" s="174" t="s">
        <v>504</v>
      </c>
      <c r="B152" s="174" t="s">
        <v>116</v>
      </c>
      <c r="C152" s="174" t="s">
        <v>490</v>
      </c>
      <c r="D152" s="175" t="s">
        <v>505</v>
      </c>
      <c r="E152" s="176" t="s">
        <v>506</v>
      </c>
      <c r="F152" s="174" t="s">
        <v>120</v>
      </c>
      <c r="G152" s="177">
        <v>123.4</v>
      </c>
      <c r="H152" s="178"/>
      <c r="I152" s="178">
        <f t="shared" si="27"/>
        <v>0</v>
      </c>
      <c r="J152" s="179">
        <v>1E-05</v>
      </c>
      <c r="K152" s="177">
        <f t="shared" si="28"/>
        <v>0.001234</v>
      </c>
      <c r="L152" s="179">
        <v>0</v>
      </c>
      <c r="M152" s="177">
        <f t="shared" si="29"/>
        <v>0</v>
      </c>
      <c r="N152" s="180">
        <v>15</v>
      </c>
      <c r="O152" s="181">
        <v>16</v>
      </c>
      <c r="P152" s="14" t="s">
        <v>115</v>
      </c>
    </row>
    <row r="153" spans="1:16" s="14" customFormat="1" ht="13.5" customHeight="1">
      <c r="A153" s="165" t="s">
        <v>507</v>
      </c>
      <c r="B153" s="165" t="s">
        <v>110</v>
      </c>
      <c r="C153" s="165" t="s">
        <v>111</v>
      </c>
      <c r="D153" s="166" t="s">
        <v>508</v>
      </c>
      <c r="E153" s="167" t="s">
        <v>509</v>
      </c>
      <c r="F153" s="165" t="s">
        <v>120</v>
      </c>
      <c r="G153" s="168">
        <v>126.882</v>
      </c>
      <c r="H153" s="169"/>
      <c r="I153" s="169">
        <f t="shared" si="27"/>
        <v>0</v>
      </c>
      <c r="J153" s="170">
        <v>0.00014</v>
      </c>
      <c r="K153" s="168">
        <f t="shared" si="28"/>
        <v>0.017763479999999998</v>
      </c>
      <c r="L153" s="170">
        <v>0</v>
      </c>
      <c r="M153" s="168">
        <f t="shared" si="29"/>
        <v>0</v>
      </c>
      <c r="N153" s="171">
        <v>15</v>
      </c>
      <c r="O153" s="172">
        <v>32</v>
      </c>
      <c r="P153" s="173" t="s">
        <v>115</v>
      </c>
    </row>
    <row r="154" spans="1:16" s="14" customFormat="1" ht="24" customHeight="1">
      <c r="A154" s="174" t="s">
        <v>510</v>
      </c>
      <c r="B154" s="174" t="s">
        <v>116</v>
      </c>
      <c r="C154" s="174" t="s">
        <v>490</v>
      </c>
      <c r="D154" s="175" t="s">
        <v>511</v>
      </c>
      <c r="E154" s="176" t="s">
        <v>512</v>
      </c>
      <c r="F154" s="174" t="s">
        <v>120</v>
      </c>
      <c r="G154" s="177">
        <v>120.84</v>
      </c>
      <c r="H154" s="178"/>
      <c r="I154" s="178">
        <f t="shared" si="27"/>
        <v>0</v>
      </c>
      <c r="J154" s="179">
        <v>0</v>
      </c>
      <c r="K154" s="177">
        <f t="shared" si="28"/>
        <v>0</v>
      </c>
      <c r="L154" s="179">
        <v>0</v>
      </c>
      <c r="M154" s="177">
        <f t="shared" si="29"/>
        <v>0</v>
      </c>
      <c r="N154" s="180">
        <v>15</v>
      </c>
      <c r="O154" s="181">
        <v>16</v>
      </c>
      <c r="P154" s="14" t="s">
        <v>115</v>
      </c>
    </row>
    <row r="155" spans="1:16" s="14" customFormat="1" ht="13.5" customHeight="1">
      <c r="A155" s="174" t="s">
        <v>513</v>
      </c>
      <c r="B155" s="174" t="s">
        <v>116</v>
      </c>
      <c r="C155" s="174" t="s">
        <v>490</v>
      </c>
      <c r="D155" s="175" t="s">
        <v>514</v>
      </c>
      <c r="E155" s="176" t="s">
        <v>515</v>
      </c>
      <c r="F155" s="174" t="s">
        <v>46</v>
      </c>
      <c r="G155" s="177"/>
      <c r="H155" s="178"/>
      <c r="I155" s="178">
        <f t="shared" si="27"/>
        <v>0</v>
      </c>
      <c r="J155" s="179">
        <v>0</v>
      </c>
      <c r="K155" s="177">
        <f t="shared" si="28"/>
        <v>0</v>
      </c>
      <c r="L155" s="179">
        <v>0</v>
      </c>
      <c r="M155" s="177">
        <f t="shared" si="29"/>
        <v>0</v>
      </c>
      <c r="N155" s="180">
        <v>15</v>
      </c>
      <c r="O155" s="181">
        <v>16</v>
      </c>
      <c r="P155" s="14" t="s">
        <v>115</v>
      </c>
    </row>
    <row r="156" spans="2:16" s="134" customFormat="1" ht="12.75" customHeight="1">
      <c r="B156" s="139" t="s">
        <v>63</v>
      </c>
      <c r="D156" s="140" t="s">
        <v>516</v>
      </c>
      <c r="E156" s="140" t="s">
        <v>517</v>
      </c>
      <c r="I156" s="141">
        <f>SUM(I157:I171)</f>
        <v>0</v>
      </c>
      <c r="K156" s="142">
        <f>SUM(K157:K171)</f>
        <v>0.38401</v>
      </c>
      <c r="M156" s="142">
        <f>SUM(M157:M171)</f>
        <v>0</v>
      </c>
      <c r="P156" s="140" t="s">
        <v>109</v>
      </c>
    </row>
    <row r="157" spans="1:16" s="14" customFormat="1" ht="24" customHeight="1">
      <c r="A157" s="174" t="s">
        <v>518</v>
      </c>
      <c r="B157" s="174" t="s">
        <v>116</v>
      </c>
      <c r="C157" s="174" t="s">
        <v>516</v>
      </c>
      <c r="D157" s="175" t="s">
        <v>519</v>
      </c>
      <c r="E157" s="176" t="s">
        <v>899</v>
      </c>
      <c r="F157" s="174" t="s">
        <v>128</v>
      </c>
      <c r="G157" s="177">
        <v>1</v>
      </c>
      <c r="H157" s="178"/>
      <c r="I157" s="178">
        <f aca="true" t="shared" si="30" ref="I157:I171">ROUND(G157*H157,2)</f>
        <v>0</v>
      </c>
      <c r="J157" s="179">
        <v>0</v>
      </c>
      <c r="K157" s="177">
        <f aca="true" t="shared" si="31" ref="K157:K171">G157*J157</f>
        <v>0</v>
      </c>
      <c r="L157" s="179">
        <v>0</v>
      </c>
      <c r="M157" s="177">
        <f aca="true" t="shared" si="32" ref="M157:M171">G157*L157</f>
        <v>0</v>
      </c>
      <c r="N157" s="180">
        <v>15</v>
      </c>
      <c r="O157" s="181">
        <v>16</v>
      </c>
      <c r="P157" s="14" t="s">
        <v>115</v>
      </c>
    </row>
    <row r="158" spans="1:16" s="14" customFormat="1" ht="24" customHeight="1">
      <c r="A158" s="165" t="s">
        <v>520</v>
      </c>
      <c r="B158" s="165" t="s">
        <v>110</v>
      </c>
      <c r="C158" s="165" t="s">
        <v>111</v>
      </c>
      <c r="D158" s="166" t="s">
        <v>521</v>
      </c>
      <c r="E158" s="167" t="s">
        <v>900</v>
      </c>
      <c r="F158" s="165" t="s">
        <v>128</v>
      </c>
      <c r="G158" s="168">
        <v>1</v>
      </c>
      <c r="H158" s="169"/>
      <c r="I158" s="169">
        <f t="shared" si="30"/>
        <v>0</v>
      </c>
      <c r="J158" s="170">
        <v>0.042</v>
      </c>
      <c r="K158" s="168">
        <f t="shared" si="31"/>
        <v>0.042</v>
      </c>
      <c r="L158" s="170">
        <v>0</v>
      </c>
      <c r="M158" s="168">
        <f t="shared" si="32"/>
        <v>0</v>
      </c>
      <c r="N158" s="171">
        <v>15</v>
      </c>
      <c r="O158" s="172">
        <v>32</v>
      </c>
      <c r="P158" s="173" t="s">
        <v>115</v>
      </c>
    </row>
    <row r="159" spans="1:16" s="14" customFormat="1" ht="13.5" customHeight="1">
      <c r="A159" s="174" t="s">
        <v>522</v>
      </c>
      <c r="B159" s="174" t="s">
        <v>116</v>
      </c>
      <c r="C159" s="174" t="s">
        <v>516</v>
      </c>
      <c r="D159" s="175" t="s">
        <v>523</v>
      </c>
      <c r="E159" s="176" t="s">
        <v>524</v>
      </c>
      <c r="F159" s="174" t="s">
        <v>128</v>
      </c>
      <c r="G159" s="177">
        <v>4</v>
      </c>
      <c r="H159" s="178"/>
      <c r="I159" s="178">
        <f t="shared" si="30"/>
        <v>0</v>
      </c>
      <c r="J159" s="179">
        <v>0</v>
      </c>
      <c r="K159" s="177">
        <f t="shared" si="31"/>
        <v>0</v>
      </c>
      <c r="L159" s="179">
        <v>0</v>
      </c>
      <c r="M159" s="177">
        <f t="shared" si="32"/>
        <v>0</v>
      </c>
      <c r="N159" s="180">
        <v>15</v>
      </c>
      <c r="O159" s="181">
        <v>16</v>
      </c>
      <c r="P159" s="14" t="s">
        <v>115</v>
      </c>
    </row>
    <row r="160" spans="1:16" s="14" customFormat="1" ht="13.5" customHeight="1">
      <c r="A160" s="165" t="s">
        <v>525</v>
      </c>
      <c r="B160" s="165" t="s">
        <v>110</v>
      </c>
      <c r="C160" s="165" t="s">
        <v>111</v>
      </c>
      <c r="D160" s="166" t="s">
        <v>526</v>
      </c>
      <c r="E160" s="167" t="s">
        <v>527</v>
      </c>
      <c r="F160" s="165" t="s">
        <v>128</v>
      </c>
      <c r="G160" s="168">
        <v>4</v>
      </c>
      <c r="H160" s="169"/>
      <c r="I160" s="169">
        <f t="shared" si="30"/>
        <v>0</v>
      </c>
      <c r="J160" s="170">
        <v>0.0012</v>
      </c>
      <c r="K160" s="168">
        <f t="shared" si="31"/>
        <v>0.0048</v>
      </c>
      <c r="L160" s="170">
        <v>0</v>
      </c>
      <c r="M160" s="168">
        <f t="shared" si="32"/>
        <v>0</v>
      </c>
      <c r="N160" s="171">
        <v>15</v>
      </c>
      <c r="O160" s="172">
        <v>32</v>
      </c>
      <c r="P160" s="173" t="s">
        <v>115</v>
      </c>
    </row>
    <row r="161" spans="1:16" s="14" customFormat="1" ht="24" customHeight="1">
      <c r="A161" s="165" t="s">
        <v>528</v>
      </c>
      <c r="B161" s="165" t="s">
        <v>110</v>
      </c>
      <c r="C161" s="165" t="s">
        <v>111</v>
      </c>
      <c r="D161" s="166" t="s">
        <v>529</v>
      </c>
      <c r="E161" s="167" t="s">
        <v>530</v>
      </c>
      <c r="F161" s="165" t="s">
        <v>128</v>
      </c>
      <c r="G161" s="168">
        <v>2</v>
      </c>
      <c r="H161" s="169"/>
      <c r="I161" s="169">
        <f t="shared" si="30"/>
        <v>0</v>
      </c>
      <c r="J161" s="170">
        <v>0.016</v>
      </c>
      <c r="K161" s="168">
        <f t="shared" si="31"/>
        <v>0.032</v>
      </c>
      <c r="L161" s="170">
        <v>0</v>
      </c>
      <c r="M161" s="168">
        <f t="shared" si="32"/>
        <v>0</v>
      </c>
      <c r="N161" s="171">
        <v>15</v>
      </c>
      <c r="O161" s="172">
        <v>32</v>
      </c>
      <c r="P161" s="173" t="s">
        <v>115</v>
      </c>
    </row>
    <row r="162" spans="1:16" s="14" customFormat="1" ht="13.5" customHeight="1">
      <c r="A162" s="165" t="s">
        <v>531</v>
      </c>
      <c r="B162" s="165" t="s">
        <v>110</v>
      </c>
      <c r="C162" s="165" t="s">
        <v>111</v>
      </c>
      <c r="D162" s="166" t="s">
        <v>532</v>
      </c>
      <c r="E162" s="167" t="s">
        <v>533</v>
      </c>
      <c r="F162" s="165" t="s">
        <v>128</v>
      </c>
      <c r="G162" s="168">
        <v>2</v>
      </c>
      <c r="H162" s="169"/>
      <c r="I162" s="169">
        <f t="shared" si="30"/>
        <v>0</v>
      </c>
      <c r="J162" s="170">
        <v>0.0205</v>
      </c>
      <c r="K162" s="168">
        <f t="shared" si="31"/>
        <v>0.041</v>
      </c>
      <c r="L162" s="170">
        <v>0</v>
      </c>
      <c r="M162" s="168">
        <f t="shared" si="32"/>
        <v>0</v>
      </c>
      <c r="N162" s="171">
        <v>15</v>
      </c>
      <c r="O162" s="172">
        <v>32</v>
      </c>
      <c r="P162" s="173" t="s">
        <v>115</v>
      </c>
    </row>
    <row r="163" spans="1:16" s="14" customFormat="1" ht="13.5" customHeight="1">
      <c r="A163" s="174" t="s">
        <v>534</v>
      </c>
      <c r="B163" s="174" t="s">
        <v>116</v>
      </c>
      <c r="C163" s="174" t="s">
        <v>516</v>
      </c>
      <c r="D163" s="175" t="s">
        <v>535</v>
      </c>
      <c r="E163" s="176" t="s">
        <v>536</v>
      </c>
      <c r="F163" s="174" t="s">
        <v>128</v>
      </c>
      <c r="G163" s="177">
        <v>1</v>
      </c>
      <c r="H163" s="178"/>
      <c r="I163" s="178">
        <f t="shared" si="30"/>
        <v>0</v>
      </c>
      <c r="J163" s="179">
        <v>0.00026</v>
      </c>
      <c r="K163" s="177">
        <f t="shared" si="31"/>
        <v>0.00026</v>
      </c>
      <c r="L163" s="179">
        <v>0</v>
      </c>
      <c r="M163" s="177">
        <f t="shared" si="32"/>
        <v>0</v>
      </c>
      <c r="N163" s="180">
        <v>15</v>
      </c>
      <c r="O163" s="181">
        <v>16</v>
      </c>
      <c r="P163" s="14" t="s">
        <v>115</v>
      </c>
    </row>
    <row r="164" spans="1:16" s="14" customFormat="1" ht="13.5" customHeight="1">
      <c r="A164" s="165" t="s">
        <v>537</v>
      </c>
      <c r="B164" s="165" t="s">
        <v>110</v>
      </c>
      <c r="C164" s="165" t="s">
        <v>111</v>
      </c>
      <c r="D164" s="166" t="s">
        <v>538</v>
      </c>
      <c r="E164" s="167" t="s">
        <v>539</v>
      </c>
      <c r="F164" s="165" t="s">
        <v>128</v>
      </c>
      <c r="G164" s="168">
        <v>1</v>
      </c>
      <c r="H164" s="169"/>
      <c r="I164" s="169">
        <f t="shared" si="30"/>
        <v>0</v>
      </c>
      <c r="J164" s="170">
        <v>0.0253</v>
      </c>
      <c r="K164" s="168">
        <f t="shared" si="31"/>
        <v>0.0253</v>
      </c>
      <c r="L164" s="170">
        <v>0</v>
      </c>
      <c r="M164" s="168">
        <f t="shared" si="32"/>
        <v>0</v>
      </c>
      <c r="N164" s="171">
        <v>15</v>
      </c>
      <c r="O164" s="172">
        <v>32</v>
      </c>
      <c r="P164" s="173" t="s">
        <v>115</v>
      </c>
    </row>
    <row r="165" spans="1:16" s="14" customFormat="1" ht="13.5" customHeight="1">
      <c r="A165" s="174" t="s">
        <v>540</v>
      </c>
      <c r="B165" s="174" t="s">
        <v>116</v>
      </c>
      <c r="C165" s="174" t="s">
        <v>516</v>
      </c>
      <c r="D165" s="175" t="s">
        <v>541</v>
      </c>
      <c r="E165" s="176" t="s">
        <v>542</v>
      </c>
      <c r="F165" s="174" t="s">
        <v>128</v>
      </c>
      <c r="G165" s="177">
        <v>1</v>
      </c>
      <c r="H165" s="178"/>
      <c r="I165" s="178">
        <f t="shared" si="30"/>
        <v>0</v>
      </c>
      <c r="J165" s="179">
        <v>0.00025</v>
      </c>
      <c r="K165" s="177">
        <f t="shared" si="31"/>
        <v>0.00025</v>
      </c>
      <c r="L165" s="179">
        <v>0</v>
      </c>
      <c r="M165" s="177">
        <f t="shared" si="32"/>
        <v>0</v>
      </c>
      <c r="N165" s="180">
        <v>15</v>
      </c>
      <c r="O165" s="181">
        <v>16</v>
      </c>
      <c r="P165" s="14" t="s">
        <v>115</v>
      </c>
    </row>
    <row r="166" spans="1:16" s="14" customFormat="1" ht="13.5" customHeight="1">
      <c r="A166" s="165" t="s">
        <v>543</v>
      </c>
      <c r="B166" s="165" t="s">
        <v>110</v>
      </c>
      <c r="C166" s="165" t="s">
        <v>111</v>
      </c>
      <c r="D166" s="166" t="s">
        <v>544</v>
      </c>
      <c r="E166" s="167" t="s">
        <v>545</v>
      </c>
      <c r="F166" s="165" t="s">
        <v>128</v>
      </c>
      <c r="G166" s="168">
        <v>1</v>
      </c>
      <c r="H166" s="169"/>
      <c r="I166" s="169">
        <f t="shared" si="30"/>
        <v>0</v>
      </c>
      <c r="J166" s="170">
        <v>0.0284</v>
      </c>
      <c r="K166" s="168">
        <f t="shared" si="31"/>
        <v>0.0284</v>
      </c>
      <c r="L166" s="170">
        <v>0</v>
      </c>
      <c r="M166" s="168">
        <f t="shared" si="32"/>
        <v>0</v>
      </c>
      <c r="N166" s="171">
        <v>15</v>
      </c>
      <c r="O166" s="172">
        <v>32</v>
      </c>
      <c r="P166" s="173" t="s">
        <v>115</v>
      </c>
    </row>
    <row r="167" spans="1:16" s="14" customFormat="1" ht="13.5" customHeight="1">
      <c r="A167" s="174" t="s">
        <v>546</v>
      </c>
      <c r="B167" s="174" t="s">
        <v>116</v>
      </c>
      <c r="C167" s="174" t="s">
        <v>516</v>
      </c>
      <c r="D167" s="175" t="s">
        <v>547</v>
      </c>
      <c r="E167" s="176" t="s">
        <v>548</v>
      </c>
      <c r="F167" s="174" t="s">
        <v>128</v>
      </c>
      <c r="G167" s="177">
        <v>4</v>
      </c>
      <c r="H167" s="178"/>
      <c r="I167" s="178">
        <f t="shared" si="30"/>
        <v>0</v>
      </c>
      <c r="J167" s="179">
        <v>0.00025</v>
      </c>
      <c r="K167" s="177">
        <f t="shared" si="31"/>
        <v>0.001</v>
      </c>
      <c r="L167" s="179">
        <v>0</v>
      </c>
      <c r="M167" s="177">
        <f t="shared" si="32"/>
        <v>0</v>
      </c>
      <c r="N167" s="180">
        <v>15</v>
      </c>
      <c r="O167" s="181">
        <v>16</v>
      </c>
      <c r="P167" s="14" t="s">
        <v>115</v>
      </c>
    </row>
    <row r="168" spans="1:16" s="14" customFormat="1" ht="13.5" customHeight="1">
      <c r="A168" s="165" t="s">
        <v>549</v>
      </c>
      <c r="B168" s="165" t="s">
        <v>110</v>
      </c>
      <c r="C168" s="165" t="s">
        <v>111</v>
      </c>
      <c r="D168" s="166" t="s">
        <v>550</v>
      </c>
      <c r="E168" s="167" t="s">
        <v>551</v>
      </c>
      <c r="F168" s="165" t="s">
        <v>128</v>
      </c>
      <c r="G168" s="168">
        <v>4</v>
      </c>
      <c r="H168" s="169"/>
      <c r="I168" s="169">
        <f t="shared" si="30"/>
        <v>0</v>
      </c>
      <c r="J168" s="170">
        <v>0.0358</v>
      </c>
      <c r="K168" s="168">
        <f t="shared" si="31"/>
        <v>0.1432</v>
      </c>
      <c r="L168" s="170">
        <v>0</v>
      </c>
      <c r="M168" s="168">
        <f t="shared" si="32"/>
        <v>0</v>
      </c>
      <c r="N168" s="171">
        <v>15</v>
      </c>
      <c r="O168" s="172">
        <v>32</v>
      </c>
      <c r="P168" s="173" t="s">
        <v>115</v>
      </c>
    </row>
    <row r="169" spans="1:16" s="14" customFormat="1" ht="13.5" customHeight="1">
      <c r="A169" s="174" t="s">
        <v>552</v>
      </c>
      <c r="B169" s="174" t="s">
        <v>116</v>
      </c>
      <c r="C169" s="174" t="s">
        <v>516</v>
      </c>
      <c r="D169" s="175" t="s">
        <v>553</v>
      </c>
      <c r="E169" s="176" t="s">
        <v>554</v>
      </c>
      <c r="F169" s="174" t="s">
        <v>128</v>
      </c>
      <c r="G169" s="177">
        <v>4</v>
      </c>
      <c r="H169" s="178"/>
      <c r="I169" s="178">
        <f t="shared" si="30"/>
        <v>0</v>
      </c>
      <c r="J169" s="179">
        <v>0.00045</v>
      </c>
      <c r="K169" s="177">
        <f t="shared" si="31"/>
        <v>0.0018</v>
      </c>
      <c r="L169" s="179">
        <v>0</v>
      </c>
      <c r="M169" s="177">
        <f t="shared" si="32"/>
        <v>0</v>
      </c>
      <c r="N169" s="180">
        <v>15</v>
      </c>
      <c r="O169" s="181">
        <v>16</v>
      </c>
      <c r="P169" s="14" t="s">
        <v>115</v>
      </c>
    </row>
    <row r="170" spans="1:16" s="14" customFormat="1" ht="24" customHeight="1">
      <c r="A170" s="165" t="s">
        <v>555</v>
      </c>
      <c r="B170" s="165" t="s">
        <v>110</v>
      </c>
      <c r="C170" s="165" t="s">
        <v>111</v>
      </c>
      <c r="D170" s="166" t="s">
        <v>556</v>
      </c>
      <c r="E170" s="167" t="s">
        <v>557</v>
      </c>
      <c r="F170" s="165" t="s">
        <v>128</v>
      </c>
      <c r="G170" s="168">
        <v>4</v>
      </c>
      <c r="H170" s="169"/>
      <c r="I170" s="169">
        <f t="shared" si="30"/>
        <v>0</v>
      </c>
      <c r="J170" s="170">
        <v>0.016</v>
      </c>
      <c r="K170" s="168">
        <f t="shared" si="31"/>
        <v>0.064</v>
      </c>
      <c r="L170" s="170">
        <v>0</v>
      </c>
      <c r="M170" s="168">
        <f t="shared" si="32"/>
        <v>0</v>
      </c>
      <c r="N170" s="171">
        <v>15</v>
      </c>
      <c r="O170" s="172">
        <v>32</v>
      </c>
      <c r="P170" s="173" t="s">
        <v>115</v>
      </c>
    </row>
    <row r="171" spans="1:16" s="14" customFormat="1" ht="13.5" customHeight="1">
      <c r="A171" s="174" t="s">
        <v>558</v>
      </c>
      <c r="B171" s="174" t="s">
        <v>116</v>
      </c>
      <c r="C171" s="174" t="s">
        <v>516</v>
      </c>
      <c r="D171" s="175" t="s">
        <v>559</v>
      </c>
      <c r="E171" s="176" t="s">
        <v>560</v>
      </c>
      <c r="F171" s="174" t="s">
        <v>46</v>
      </c>
      <c r="G171" s="177"/>
      <c r="H171" s="178"/>
      <c r="I171" s="178">
        <f t="shared" si="30"/>
        <v>0</v>
      </c>
      <c r="J171" s="179">
        <v>0</v>
      </c>
      <c r="K171" s="177">
        <f t="shared" si="31"/>
        <v>0</v>
      </c>
      <c r="L171" s="179">
        <v>0</v>
      </c>
      <c r="M171" s="177">
        <f t="shared" si="32"/>
        <v>0</v>
      </c>
      <c r="N171" s="180">
        <v>15</v>
      </c>
      <c r="O171" s="181">
        <v>16</v>
      </c>
      <c r="P171" s="14" t="s">
        <v>115</v>
      </c>
    </row>
    <row r="172" spans="2:16" s="134" customFormat="1" ht="12.75" customHeight="1">
      <c r="B172" s="139" t="s">
        <v>63</v>
      </c>
      <c r="D172" s="140" t="s">
        <v>561</v>
      </c>
      <c r="E172" s="140" t="s">
        <v>562</v>
      </c>
      <c r="I172" s="141">
        <f>SUM(I173:I175)</f>
        <v>0</v>
      </c>
      <c r="K172" s="142">
        <f>SUM(K173:K175)</f>
        <v>0.21064499999999997</v>
      </c>
      <c r="M172" s="142">
        <f>SUM(M173:M175)</f>
        <v>0</v>
      </c>
      <c r="P172" s="140" t="s">
        <v>109</v>
      </c>
    </row>
    <row r="173" spans="1:16" s="14" customFormat="1" ht="24" customHeight="1">
      <c r="A173" s="174" t="s">
        <v>563</v>
      </c>
      <c r="B173" s="174" t="s">
        <v>116</v>
      </c>
      <c r="C173" s="174" t="s">
        <v>561</v>
      </c>
      <c r="D173" s="175" t="s">
        <v>564</v>
      </c>
      <c r="E173" s="176" t="s">
        <v>565</v>
      </c>
      <c r="F173" s="174" t="s">
        <v>120</v>
      </c>
      <c r="G173" s="177">
        <v>9.06</v>
      </c>
      <c r="H173" s="178"/>
      <c r="I173" s="178">
        <f>ROUND(G173*H173,2)</f>
        <v>0</v>
      </c>
      <c r="J173" s="179">
        <v>0.00345</v>
      </c>
      <c r="K173" s="177">
        <f>G173*J173</f>
        <v>0.031257</v>
      </c>
      <c r="L173" s="179">
        <v>0</v>
      </c>
      <c r="M173" s="177">
        <f>G173*L173</f>
        <v>0</v>
      </c>
      <c r="N173" s="180">
        <v>15</v>
      </c>
      <c r="O173" s="181">
        <v>16</v>
      </c>
      <c r="P173" s="14" t="s">
        <v>115</v>
      </c>
    </row>
    <row r="174" spans="1:16" s="14" customFormat="1" ht="13.5" customHeight="1">
      <c r="A174" s="165" t="s">
        <v>566</v>
      </c>
      <c r="B174" s="165" t="s">
        <v>110</v>
      </c>
      <c r="C174" s="165" t="s">
        <v>111</v>
      </c>
      <c r="D174" s="166" t="s">
        <v>567</v>
      </c>
      <c r="E174" s="167" t="s">
        <v>568</v>
      </c>
      <c r="F174" s="165" t="s">
        <v>120</v>
      </c>
      <c r="G174" s="168">
        <v>9.966</v>
      </c>
      <c r="H174" s="169"/>
      <c r="I174" s="169">
        <f>ROUND(G174*H174,2)</f>
        <v>0</v>
      </c>
      <c r="J174" s="170">
        <v>0.018</v>
      </c>
      <c r="K174" s="168">
        <f>G174*J174</f>
        <v>0.17938799999999996</v>
      </c>
      <c r="L174" s="170">
        <v>0</v>
      </c>
      <c r="M174" s="168">
        <f>G174*L174</f>
        <v>0</v>
      </c>
      <c r="N174" s="171">
        <v>15</v>
      </c>
      <c r="O174" s="172">
        <v>32</v>
      </c>
      <c r="P174" s="173" t="s">
        <v>115</v>
      </c>
    </row>
    <row r="175" spans="1:16" s="14" customFormat="1" ht="13.5" customHeight="1">
      <c r="A175" s="174" t="s">
        <v>569</v>
      </c>
      <c r="B175" s="174" t="s">
        <v>116</v>
      </c>
      <c r="C175" s="174" t="s">
        <v>561</v>
      </c>
      <c r="D175" s="175" t="s">
        <v>570</v>
      </c>
      <c r="E175" s="176" t="s">
        <v>571</v>
      </c>
      <c r="F175" s="174" t="s">
        <v>46</v>
      </c>
      <c r="G175" s="177">
        <v>58.192</v>
      </c>
      <c r="H175" s="178"/>
      <c r="I175" s="178">
        <f>ROUND(G175*H175,2)</f>
        <v>0</v>
      </c>
      <c r="J175" s="179">
        <v>0</v>
      </c>
      <c r="K175" s="177">
        <f>G175*J175</f>
        <v>0</v>
      </c>
      <c r="L175" s="179">
        <v>0</v>
      </c>
      <c r="M175" s="177">
        <f>G175*L175</f>
        <v>0</v>
      </c>
      <c r="N175" s="180">
        <v>15</v>
      </c>
      <c r="O175" s="181">
        <v>16</v>
      </c>
      <c r="P175" s="14" t="s">
        <v>115</v>
      </c>
    </row>
    <row r="176" spans="2:16" s="134" customFormat="1" ht="12.75" customHeight="1">
      <c r="B176" s="139" t="s">
        <v>63</v>
      </c>
      <c r="D176" s="140" t="s">
        <v>572</v>
      </c>
      <c r="E176" s="140" t="s">
        <v>573</v>
      </c>
      <c r="I176" s="141">
        <f>SUM(I177:I183)</f>
        <v>0</v>
      </c>
      <c r="K176" s="142">
        <f>SUM(K177:K183)</f>
        <v>0.87572866</v>
      </c>
      <c r="M176" s="142">
        <f>SUM(M177:M183)</f>
        <v>0</v>
      </c>
      <c r="P176" s="140" t="s">
        <v>109</v>
      </c>
    </row>
    <row r="177" spans="1:16" s="14" customFormat="1" ht="13.5" customHeight="1">
      <c r="A177" s="174" t="s">
        <v>574</v>
      </c>
      <c r="B177" s="174" t="s">
        <v>116</v>
      </c>
      <c r="C177" s="174" t="s">
        <v>572</v>
      </c>
      <c r="D177" s="175" t="s">
        <v>575</v>
      </c>
      <c r="E177" s="176" t="s">
        <v>576</v>
      </c>
      <c r="F177" s="174" t="s">
        <v>210</v>
      </c>
      <c r="G177" s="177">
        <v>68.87</v>
      </c>
      <c r="H177" s="178"/>
      <c r="I177" s="178">
        <f aca="true" t="shared" si="33" ref="I177:I183">ROUND(G177*H177,2)</f>
        <v>0</v>
      </c>
      <c r="J177" s="179">
        <v>3E-05</v>
      </c>
      <c r="K177" s="177">
        <f aca="true" t="shared" si="34" ref="K177:K183">G177*J177</f>
        <v>0.0020661000000000004</v>
      </c>
      <c r="L177" s="179">
        <v>0</v>
      </c>
      <c r="M177" s="177">
        <f aca="true" t="shared" si="35" ref="M177:M183">G177*L177</f>
        <v>0</v>
      </c>
      <c r="N177" s="180">
        <v>15</v>
      </c>
      <c r="O177" s="181">
        <v>16</v>
      </c>
      <c r="P177" s="14" t="s">
        <v>115</v>
      </c>
    </row>
    <row r="178" spans="1:16" s="14" customFormat="1" ht="13.5" customHeight="1">
      <c r="A178" s="165" t="s">
        <v>577</v>
      </c>
      <c r="B178" s="165" t="s">
        <v>110</v>
      </c>
      <c r="C178" s="165" t="s">
        <v>111</v>
      </c>
      <c r="D178" s="166" t="s">
        <v>578</v>
      </c>
      <c r="E178" s="167" t="s">
        <v>579</v>
      </c>
      <c r="F178" s="165" t="s">
        <v>210</v>
      </c>
      <c r="G178" s="168">
        <v>72.314</v>
      </c>
      <c r="H178" s="169"/>
      <c r="I178" s="169">
        <f t="shared" si="33"/>
        <v>0</v>
      </c>
      <c r="J178" s="170">
        <v>0.00021</v>
      </c>
      <c r="K178" s="168">
        <f t="shared" si="34"/>
        <v>0.015185939999999998</v>
      </c>
      <c r="L178" s="170">
        <v>0</v>
      </c>
      <c r="M178" s="168">
        <f t="shared" si="35"/>
        <v>0</v>
      </c>
      <c r="N178" s="171">
        <v>15</v>
      </c>
      <c r="O178" s="172">
        <v>32</v>
      </c>
      <c r="P178" s="173" t="s">
        <v>115</v>
      </c>
    </row>
    <row r="179" spans="1:16" s="14" customFormat="1" ht="24" customHeight="1">
      <c r="A179" s="174" t="s">
        <v>580</v>
      </c>
      <c r="B179" s="174" t="s">
        <v>116</v>
      </c>
      <c r="C179" s="174" t="s">
        <v>572</v>
      </c>
      <c r="D179" s="175" t="s">
        <v>581</v>
      </c>
      <c r="E179" s="176" t="s">
        <v>582</v>
      </c>
      <c r="F179" s="174" t="s">
        <v>120</v>
      </c>
      <c r="G179" s="177">
        <v>93.97</v>
      </c>
      <c r="H179" s="178"/>
      <c r="I179" s="178">
        <f t="shared" si="33"/>
        <v>0</v>
      </c>
      <c r="J179" s="179">
        <v>0.00013</v>
      </c>
      <c r="K179" s="177">
        <f t="shared" si="34"/>
        <v>0.012216099999999999</v>
      </c>
      <c r="L179" s="179">
        <v>0</v>
      </c>
      <c r="M179" s="177">
        <f t="shared" si="35"/>
        <v>0</v>
      </c>
      <c r="N179" s="180">
        <v>15</v>
      </c>
      <c r="O179" s="181">
        <v>16</v>
      </c>
      <c r="P179" s="14" t="s">
        <v>115</v>
      </c>
    </row>
    <row r="180" spans="1:16" s="14" customFormat="1" ht="13.5" customHeight="1">
      <c r="A180" s="165" t="s">
        <v>583</v>
      </c>
      <c r="B180" s="165" t="s">
        <v>110</v>
      </c>
      <c r="C180" s="165" t="s">
        <v>111</v>
      </c>
      <c r="D180" s="166" t="s">
        <v>584</v>
      </c>
      <c r="E180" s="167" t="s">
        <v>585</v>
      </c>
      <c r="F180" s="165" t="s">
        <v>120</v>
      </c>
      <c r="G180" s="168">
        <v>100.506</v>
      </c>
      <c r="H180" s="169"/>
      <c r="I180" s="169">
        <f t="shared" si="33"/>
        <v>0</v>
      </c>
      <c r="J180" s="170">
        <v>0.00782</v>
      </c>
      <c r="K180" s="168">
        <f t="shared" si="34"/>
        <v>0.7859569200000001</v>
      </c>
      <c r="L180" s="170">
        <v>0</v>
      </c>
      <c r="M180" s="168">
        <f t="shared" si="35"/>
        <v>0</v>
      </c>
      <c r="N180" s="171">
        <v>15</v>
      </c>
      <c r="O180" s="172">
        <v>32</v>
      </c>
      <c r="P180" s="173" t="s">
        <v>115</v>
      </c>
    </row>
    <row r="181" spans="1:16" s="14" customFormat="1" ht="13.5" customHeight="1">
      <c r="A181" s="174" t="s">
        <v>586</v>
      </c>
      <c r="B181" s="174" t="s">
        <v>116</v>
      </c>
      <c r="C181" s="174" t="s">
        <v>572</v>
      </c>
      <c r="D181" s="175" t="s">
        <v>587</v>
      </c>
      <c r="E181" s="176" t="s">
        <v>588</v>
      </c>
      <c r="F181" s="174" t="s">
        <v>120</v>
      </c>
      <c r="G181" s="177">
        <v>93.97</v>
      </c>
      <c r="H181" s="178"/>
      <c r="I181" s="178">
        <f t="shared" si="33"/>
        <v>0</v>
      </c>
      <c r="J181" s="179">
        <v>0</v>
      </c>
      <c r="K181" s="177">
        <f t="shared" si="34"/>
        <v>0</v>
      </c>
      <c r="L181" s="179">
        <v>0</v>
      </c>
      <c r="M181" s="177">
        <f t="shared" si="35"/>
        <v>0</v>
      </c>
      <c r="N181" s="180">
        <v>15</v>
      </c>
      <c r="O181" s="181">
        <v>16</v>
      </c>
      <c r="P181" s="14" t="s">
        <v>115</v>
      </c>
    </row>
    <row r="182" spans="1:16" s="14" customFormat="1" ht="13.5" customHeight="1">
      <c r="A182" s="165" t="s">
        <v>589</v>
      </c>
      <c r="B182" s="165" t="s">
        <v>110</v>
      </c>
      <c r="C182" s="165" t="s">
        <v>111</v>
      </c>
      <c r="D182" s="166" t="s">
        <v>590</v>
      </c>
      <c r="E182" s="167" t="s">
        <v>591</v>
      </c>
      <c r="F182" s="165" t="s">
        <v>120</v>
      </c>
      <c r="G182" s="168">
        <v>100.506</v>
      </c>
      <c r="H182" s="169"/>
      <c r="I182" s="169">
        <f t="shared" si="33"/>
        <v>0</v>
      </c>
      <c r="J182" s="170">
        <v>0.0006</v>
      </c>
      <c r="K182" s="168">
        <f t="shared" si="34"/>
        <v>0.06030359999999999</v>
      </c>
      <c r="L182" s="170">
        <v>0</v>
      </c>
      <c r="M182" s="168">
        <f t="shared" si="35"/>
        <v>0</v>
      </c>
      <c r="N182" s="171">
        <v>15</v>
      </c>
      <c r="O182" s="172">
        <v>32</v>
      </c>
      <c r="P182" s="173" t="s">
        <v>115</v>
      </c>
    </row>
    <row r="183" spans="1:16" s="14" customFormat="1" ht="13.5" customHeight="1">
      <c r="A183" s="174" t="s">
        <v>592</v>
      </c>
      <c r="B183" s="174" t="s">
        <v>116</v>
      </c>
      <c r="C183" s="174" t="s">
        <v>572</v>
      </c>
      <c r="D183" s="175" t="s">
        <v>593</v>
      </c>
      <c r="E183" s="176" t="s">
        <v>594</v>
      </c>
      <c r="F183" s="174" t="s">
        <v>46</v>
      </c>
      <c r="G183" s="177"/>
      <c r="H183" s="178"/>
      <c r="I183" s="178">
        <f t="shared" si="33"/>
        <v>0</v>
      </c>
      <c r="J183" s="179">
        <v>0</v>
      </c>
      <c r="K183" s="177">
        <f t="shared" si="34"/>
        <v>0</v>
      </c>
      <c r="L183" s="179">
        <v>0</v>
      </c>
      <c r="M183" s="177">
        <f t="shared" si="35"/>
        <v>0</v>
      </c>
      <c r="N183" s="180">
        <v>15</v>
      </c>
      <c r="O183" s="181">
        <v>16</v>
      </c>
      <c r="P183" s="14" t="s">
        <v>115</v>
      </c>
    </row>
    <row r="184" spans="2:16" s="134" customFormat="1" ht="12.75" customHeight="1">
      <c r="B184" s="139" t="s">
        <v>63</v>
      </c>
      <c r="D184" s="140" t="s">
        <v>595</v>
      </c>
      <c r="E184" s="140" t="s">
        <v>596</v>
      </c>
      <c r="I184" s="141">
        <f>SUM(I185:I187)</f>
        <v>0</v>
      </c>
      <c r="K184" s="142">
        <f>SUM(K185:K187)</f>
        <v>1.09983434</v>
      </c>
      <c r="M184" s="142">
        <f>SUM(M185:M187)</f>
        <v>0</v>
      </c>
      <c r="P184" s="140" t="s">
        <v>109</v>
      </c>
    </row>
    <row r="185" spans="1:16" s="14" customFormat="1" ht="24" customHeight="1">
      <c r="A185" s="174" t="s">
        <v>597</v>
      </c>
      <c r="B185" s="174" t="s">
        <v>116</v>
      </c>
      <c r="C185" s="174" t="s">
        <v>595</v>
      </c>
      <c r="D185" s="175" t="s">
        <v>598</v>
      </c>
      <c r="E185" s="176" t="s">
        <v>599</v>
      </c>
      <c r="F185" s="174" t="s">
        <v>120</v>
      </c>
      <c r="G185" s="177">
        <v>29.279</v>
      </c>
      <c r="H185" s="178"/>
      <c r="I185" s="178">
        <f>ROUND(G185*H185,2)</f>
        <v>0</v>
      </c>
      <c r="J185" s="179">
        <v>0.02446</v>
      </c>
      <c r="K185" s="177">
        <f>G185*J185</f>
        <v>0.71616434</v>
      </c>
      <c r="L185" s="179">
        <v>0</v>
      </c>
      <c r="M185" s="177">
        <f>G185*L185</f>
        <v>0</v>
      </c>
      <c r="N185" s="180">
        <v>15</v>
      </c>
      <c r="O185" s="181">
        <v>16</v>
      </c>
      <c r="P185" s="14" t="s">
        <v>115</v>
      </c>
    </row>
    <row r="186" spans="1:16" s="14" customFormat="1" ht="13.5" customHeight="1">
      <c r="A186" s="165" t="s">
        <v>600</v>
      </c>
      <c r="B186" s="165" t="s">
        <v>110</v>
      </c>
      <c r="C186" s="165" t="s">
        <v>111</v>
      </c>
      <c r="D186" s="166" t="s">
        <v>601</v>
      </c>
      <c r="E186" s="167" t="s">
        <v>602</v>
      </c>
      <c r="F186" s="165" t="s">
        <v>120</v>
      </c>
      <c r="G186" s="168">
        <v>30.45</v>
      </c>
      <c r="H186" s="169"/>
      <c r="I186" s="169">
        <f>ROUND(G186*H186,2)</f>
        <v>0</v>
      </c>
      <c r="J186" s="170">
        <v>0.0126</v>
      </c>
      <c r="K186" s="168">
        <f>G186*J186</f>
        <v>0.38367</v>
      </c>
      <c r="L186" s="170">
        <v>0</v>
      </c>
      <c r="M186" s="168">
        <f>G186*L186</f>
        <v>0</v>
      </c>
      <c r="N186" s="171">
        <v>15</v>
      </c>
      <c r="O186" s="172">
        <v>32</v>
      </c>
      <c r="P186" s="173" t="s">
        <v>115</v>
      </c>
    </row>
    <row r="187" spans="1:16" s="14" customFormat="1" ht="13.5" customHeight="1">
      <c r="A187" s="174" t="s">
        <v>603</v>
      </c>
      <c r="B187" s="174" t="s">
        <v>116</v>
      </c>
      <c r="C187" s="174" t="s">
        <v>595</v>
      </c>
      <c r="D187" s="175" t="s">
        <v>604</v>
      </c>
      <c r="E187" s="176" t="s">
        <v>605</v>
      </c>
      <c r="F187" s="174" t="s">
        <v>46</v>
      </c>
      <c r="G187" s="177"/>
      <c r="H187" s="178"/>
      <c r="I187" s="178">
        <f>ROUND(G187*H187,2)</f>
        <v>0</v>
      </c>
      <c r="J187" s="179">
        <v>0</v>
      </c>
      <c r="K187" s="177">
        <f>G187*J187</f>
        <v>0</v>
      </c>
      <c r="L187" s="179">
        <v>0</v>
      </c>
      <c r="M187" s="177">
        <f>G187*L187</f>
        <v>0</v>
      </c>
      <c r="N187" s="180">
        <v>15</v>
      </c>
      <c r="O187" s="181">
        <v>16</v>
      </c>
      <c r="P187" s="14" t="s">
        <v>115</v>
      </c>
    </row>
    <row r="188" spans="2:16" s="134" customFormat="1" ht="12.75" customHeight="1">
      <c r="B188" s="139" t="s">
        <v>63</v>
      </c>
      <c r="D188" s="140" t="s">
        <v>606</v>
      </c>
      <c r="E188" s="140" t="s">
        <v>607</v>
      </c>
      <c r="I188" s="141">
        <f>SUM(I189:I190)</f>
        <v>0</v>
      </c>
      <c r="K188" s="142">
        <f>SUM(K189:K190)</f>
        <v>0.03476746</v>
      </c>
      <c r="M188" s="142">
        <f>SUM(M189:M190)</f>
        <v>0</v>
      </c>
      <c r="P188" s="140" t="s">
        <v>109</v>
      </c>
    </row>
    <row r="189" spans="1:16" s="14" customFormat="1" ht="24" customHeight="1">
      <c r="A189" s="174" t="s">
        <v>608</v>
      </c>
      <c r="B189" s="174" t="s">
        <v>116</v>
      </c>
      <c r="C189" s="174" t="s">
        <v>606</v>
      </c>
      <c r="D189" s="175" t="s">
        <v>609</v>
      </c>
      <c r="E189" s="176" t="s">
        <v>610</v>
      </c>
      <c r="F189" s="174" t="s">
        <v>120</v>
      </c>
      <c r="G189" s="177">
        <v>43.028</v>
      </c>
      <c r="H189" s="178"/>
      <c r="I189" s="178">
        <f>ROUND(G189*H189,2)</f>
        <v>0</v>
      </c>
      <c r="J189" s="179">
        <v>0.0005</v>
      </c>
      <c r="K189" s="177">
        <f>G189*J189</f>
        <v>0.021514</v>
      </c>
      <c r="L189" s="179">
        <v>0</v>
      </c>
      <c r="M189" s="177">
        <f>G189*L189</f>
        <v>0</v>
      </c>
      <c r="N189" s="180">
        <v>15</v>
      </c>
      <c r="O189" s="181">
        <v>16</v>
      </c>
      <c r="P189" s="14" t="s">
        <v>115</v>
      </c>
    </row>
    <row r="190" spans="1:16" s="14" customFormat="1" ht="24" customHeight="1">
      <c r="A190" s="174" t="s">
        <v>611</v>
      </c>
      <c r="B190" s="174" t="s">
        <v>116</v>
      </c>
      <c r="C190" s="174" t="s">
        <v>606</v>
      </c>
      <c r="D190" s="175" t="s">
        <v>612</v>
      </c>
      <c r="E190" s="176" t="s">
        <v>613</v>
      </c>
      <c r="F190" s="174" t="s">
        <v>120</v>
      </c>
      <c r="G190" s="177">
        <v>441.782</v>
      </c>
      <c r="H190" s="178"/>
      <c r="I190" s="178">
        <f>ROUND(G190*H190,2)</f>
        <v>0</v>
      </c>
      <c r="J190" s="179">
        <v>3E-05</v>
      </c>
      <c r="K190" s="177">
        <f>G190*J190</f>
        <v>0.01325346</v>
      </c>
      <c r="L190" s="179">
        <v>0</v>
      </c>
      <c r="M190" s="177">
        <f>G190*L190</f>
        <v>0</v>
      </c>
      <c r="N190" s="180">
        <v>15</v>
      </c>
      <c r="O190" s="181">
        <v>16</v>
      </c>
      <c r="P190" s="14" t="s">
        <v>115</v>
      </c>
    </row>
    <row r="191" spans="2:16" s="134" customFormat="1" ht="12.75" customHeight="1">
      <c r="B191" s="139" t="s">
        <v>63</v>
      </c>
      <c r="D191" s="140" t="s">
        <v>614</v>
      </c>
      <c r="E191" s="140" t="s">
        <v>615</v>
      </c>
      <c r="I191" s="141">
        <f>SUM(I192:I194)</f>
        <v>0</v>
      </c>
      <c r="K191" s="142">
        <f>SUM(K192:K194)</f>
        <v>0.3388752</v>
      </c>
      <c r="M191" s="142">
        <f>SUM(M192:M194)</f>
        <v>0</v>
      </c>
      <c r="P191" s="140" t="s">
        <v>109</v>
      </c>
    </row>
    <row r="192" spans="1:16" s="14" customFormat="1" ht="24" customHeight="1">
      <c r="A192" s="174" t="s">
        <v>616</v>
      </c>
      <c r="B192" s="174" t="s">
        <v>116</v>
      </c>
      <c r="C192" s="174" t="s">
        <v>614</v>
      </c>
      <c r="D192" s="175" t="s">
        <v>617</v>
      </c>
      <c r="E192" s="176" t="s">
        <v>618</v>
      </c>
      <c r="F192" s="174" t="s">
        <v>120</v>
      </c>
      <c r="G192" s="177">
        <v>43.926</v>
      </c>
      <c r="H192" s="178"/>
      <c r="I192" s="178">
        <f>ROUND(G192*H192,2)</f>
        <v>0</v>
      </c>
      <c r="J192" s="179">
        <v>0.00017</v>
      </c>
      <c r="K192" s="177">
        <f>G192*J192</f>
        <v>0.007467420000000001</v>
      </c>
      <c r="L192" s="179">
        <v>0</v>
      </c>
      <c r="M192" s="177">
        <f>G192*L192</f>
        <v>0</v>
      </c>
      <c r="N192" s="180">
        <v>15</v>
      </c>
      <c r="O192" s="181">
        <v>16</v>
      </c>
      <c r="P192" s="14" t="s">
        <v>115</v>
      </c>
    </row>
    <row r="193" spans="1:16" s="14" customFormat="1" ht="24" customHeight="1">
      <c r="A193" s="174" t="s">
        <v>619</v>
      </c>
      <c r="B193" s="174" t="s">
        <v>116</v>
      </c>
      <c r="C193" s="174" t="s">
        <v>614</v>
      </c>
      <c r="D193" s="175" t="s">
        <v>620</v>
      </c>
      <c r="E193" s="176" t="s">
        <v>621</v>
      </c>
      <c r="F193" s="174" t="s">
        <v>120</v>
      </c>
      <c r="G193" s="177">
        <v>43.926</v>
      </c>
      <c r="H193" s="178"/>
      <c r="I193" s="178">
        <f>ROUND(G193*H193,2)</f>
        <v>0</v>
      </c>
      <c r="J193" s="179">
        <v>0.00042</v>
      </c>
      <c r="K193" s="177">
        <f>G193*J193</f>
        <v>0.01844892</v>
      </c>
      <c r="L193" s="179">
        <v>0</v>
      </c>
      <c r="M193" s="177">
        <f>G193*L193</f>
        <v>0</v>
      </c>
      <c r="N193" s="180">
        <v>15</v>
      </c>
      <c r="O193" s="181">
        <v>16</v>
      </c>
      <c r="P193" s="14" t="s">
        <v>115</v>
      </c>
    </row>
    <row r="194" spans="1:16" s="14" customFormat="1" ht="24" customHeight="1">
      <c r="A194" s="174" t="s">
        <v>622</v>
      </c>
      <c r="B194" s="174" t="s">
        <v>116</v>
      </c>
      <c r="C194" s="174" t="s">
        <v>614</v>
      </c>
      <c r="D194" s="175" t="s">
        <v>623</v>
      </c>
      <c r="E194" s="176" t="s">
        <v>624</v>
      </c>
      <c r="F194" s="174" t="s">
        <v>120</v>
      </c>
      <c r="G194" s="177">
        <v>322.638</v>
      </c>
      <c r="H194" s="178"/>
      <c r="I194" s="178">
        <f>ROUND(G194*H194,2)</f>
        <v>0</v>
      </c>
      <c r="J194" s="179">
        <v>0.00097</v>
      </c>
      <c r="K194" s="177">
        <f>G194*J194</f>
        <v>0.31295886</v>
      </c>
      <c r="L194" s="179">
        <v>0</v>
      </c>
      <c r="M194" s="177">
        <f>G194*L194</f>
        <v>0</v>
      </c>
      <c r="N194" s="180">
        <v>15</v>
      </c>
      <c r="O194" s="181">
        <v>16</v>
      </c>
      <c r="P194" s="14" t="s">
        <v>115</v>
      </c>
    </row>
    <row r="195" spans="2:16" s="134" customFormat="1" ht="12.75" customHeight="1">
      <c r="B195" s="135" t="s">
        <v>63</v>
      </c>
      <c r="D195" s="136" t="s">
        <v>110</v>
      </c>
      <c r="E195" s="136" t="s">
        <v>55</v>
      </c>
      <c r="I195" s="137">
        <f>I196</f>
        <v>0</v>
      </c>
      <c r="K195" s="138">
        <f>K196</f>
        <v>0</v>
      </c>
      <c r="M195" s="138">
        <f>M196</f>
        <v>0</v>
      </c>
      <c r="P195" s="136" t="s">
        <v>106</v>
      </c>
    </row>
    <row r="196" spans="2:16" s="134" customFormat="1" ht="12.75" customHeight="1">
      <c r="B196" s="139" t="s">
        <v>63</v>
      </c>
      <c r="D196" s="140" t="s">
        <v>625</v>
      </c>
      <c r="E196" s="140" t="s">
        <v>626</v>
      </c>
      <c r="I196" s="141">
        <f>SUM(I197:I201)</f>
        <v>0</v>
      </c>
      <c r="K196" s="142">
        <f>SUM(K197:K201)</f>
        <v>0</v>
      </c>
      <c r="M196" s="142">
        <f>SUM(M197:M201)</f>
        <v>0</v>
      </c>
      <c r="P196" s="140" t="s">
        <v>109</v>
      </c>
    </row>
    <row r="197" spans="1:16" s="14" customFormat="1" ht="13.5" customHeight="1">
      <c r="A197" s="174" t="s">
        <v>627</v>
      </c>
      <c r="B197" s="174" t="s">
        <v>116</v>
      </c>
      <c r="C197" s="174" t="s">
        <v>628</v>
      </c>
      <c r="D197" s="175" t="s">
        <v>629</v>
      </c>
      <c r="E197" s="176" t="s">
        <v>630</v>
      </c>
      <c r="F197" s="174" t="s">
        <v>114</v>
      </c>
      <c r="G197" s="177">
        <v>1</v>
      </c>
      <c r="H197" s="178"/>
      <c r="I197" s="178">
        <f>ROUND(G197*H197,2)</f>
        <v>0</v>
      </c>
      <c r="J197" s="179">
        <v>0</v>
      </c>
      <c r="K197" s="177">
        <f>G197*J197</f>
        <v>0</v>
      </c>
      <c r="L197" s="179">
        <v>0</v>
      </c>
      <c r="M197" s="177">
        <f>G197*L197</f>
        <v>0</v>
      </c>
      <c r="N197" s="180">
        <v>15</v>
      </c>
      <c r="O197" s="181">
        <v>64</v>
      </c>
      <c r="P197" s="14" t="s">
        <v>115</v>
      </c>
    </row>
    <row r="198" spans="1:16" s="14" customFormat="1" ht="13.5" customHeight="1">
      <c r="A198" s="174" t="s">
        <v>631</v>
      </c>
      <c r="B198" s="174" t="s">
        <v>116</v>
      </c>
      <c r="C198" s="174" t="s">
        <v>632</v>
      </c>
      <c r="D198" s="175" t="s">
        <v>633</v>
      </c>
      <c r="E198" s="176" t="s">
        <v>634</v>
      </c>
      <c r="F198" s="174" t="s">
        <v>114</v>
      </c>
      <c r="G198" s="177">
        <v>1</v>
      </c>
      <c r="H198" s="178"/>
      <c r="I198" s="178">
        <f>ROUND(G198*H198,2)</f>
        <v>0</v>
      </c>
      <c r="J198" s="179">
        <v>0</v>
      </c>
      <c r="K198" s="177">
        <f>G198*J198</f>
        <v>0</v>
      </c>
      <c r="L198" s="179">
        <v>0</v>
      </c>
      <c r="M198" s="177">
        <f>G198*L198</f>
        <v>0</v>
      </c>
      <c r="N198" s="180">
        <v>15</v>
      </c>
      <c r="O198" s="181">
        <v>64</v>
      </c>
      <c r="P198" s="14" t="s">
        <v>115</v>
      </c>
    </row>
    <row r="199" spans="1:16" s="14" customFormat="1" ht="13.5" customHeight="1">
      <c r="A199" s="174" t="s">
        <v>635</v>
      </c>
      <c r="B199" s="174" t="s">
        <v>116</v>
      </c>
      <c r="C199" s="174" t="s">
        <v>632</v>
      </c>
      <c r="D199" s="175" t="s">
        <v>636</v>
      </c>
      <c r="E199" s="176" t="s">
        <v>637</v>
      </c>
      <c r="F199" s="174" t="s">
        <v>114</v>
      </c>
      <c r="G199" s="177">
        <v>1</v>
      </c>
      <c r="H199" s="178"/>
      <c r="I199" s="178">
        <f>ROUND(G199*H199,2)</f>
        <v>0</v>
      </c>
      <c r="J199" s="179">
        <v>0</v>
      </c>
      <c r="K199" s="177">
        <f>G199*J199</f>
        <v>0</v>
      </c>
      <c r="L199" s="179">
        <v>0</v>
      </c>
      <c r="M199" s="177">
        <f>G199*L199</f>
        <v>0</v>
      </c>
      <c r="N199" s="180">
        <v>15</v>
      </c>
      <c r="O199" s="181">
        <v>64</v>
      </c>
      <c r="P199" s="14" t="s">
        <v>115</v>
      </c>
    </row>
    <row r="200" spans="1:16" s="14" customFormat="1" ht="13.5" customHeight="1">
      <c r="A200" s="174" t="s">
        <v>638</v>
      </c>
      <c r="B200" s="174" t="s">
        <v>116</v>
      </c>
      <c r="C200" s="174" t="s">
        <v>394</v>
      </c>
      <c r="D200" s="175" t="s">
        <v>639</v>
      </c>
      <c r="E200" s="176" t="s">
        <v>640</v>
      </c>
      <c r="F200" s="174" t="s">
        <v>114</v>
      </c>
      <c r="G200" s="177">
        <v>1</v>
      </c>
      <c r="H200" s="178"/>
      <c r="I200" s="178">
        <f>ROUND(G200*H200,2)</f>
        <v>0</v>
      </c>
      <c r="J200" s="179">
        <v>0</v>
      </c>
      <c r="K200" s="177">
        <f>G200*J200</f>
        <v>0</v>
      </c>
      <c r="L200" s="179">
        <v>0</v>
      </c>
      <c r="M200" s="177">
        <f>G200*L200</f>
        <v>0</v>
      </c>
      <c r="N200" s="180">
        <v>15</v>
      </c>
      <c r="O200" s="181">
        <v>64</v>
      </c>
      <c r="P200" s="14" t="s">
        <v>115</v>
      </c>
    </row>
    <row r="201" spans="1:16" s="14" customFormat="1" ht="13.5" customHeight="1">
      <c r="A201" s="174" t="s">
        <v>641</v>
      </c>
      <c r="B201" s="174" t="s">
        <v>116</v>
      </c>
      <c r="C201" s="174" t="s">
        <v>394</v>
      </c>
      <c r="D201" s="175" t="s">
        <v>642</v>
      </c>
      <c r="E201" s="176" t="s">
        <v>643</v>
      </c>
      <c r="F201" s="174" t="s">
        <v>114</v>
      </c>
      <c r="G201" s="177">
        <v>1</v>
      </c>
      <c r="H201" s="178"/>
      <c r="I201" s="178">
        <f>ROUND(G201*H201,2)</f>
        <v>0</v>
      </c>
      <c r="J201" s="179">
        <v>0</v>
      </c>
      <c r="K201" s="177">
        <f>G201*J201</f>
        <v>0</v>
      </c>
      <c r="L201" s="179">
        <v>0</v>
      </c>
      <c r="M201" s="177">
        <f>G201*L201</f>
        <v>0</v>
      </c>
      <c r="N201" s="180">
        <v>15</v>
      </c>
      <c r="O201" s="181">
        <v>64</v>
      </c>
      <c r="P201" s="14" t="s">
        <v>115</v>
      </c>
    </row>
    <row r="202" spans="5:13" s="147" customFormat="1" ht="12.75" customHeight="1">
      <c r="E202" s="148" t="s">
        <v>88</v>
      </c>
      <c r="I202" s="149">
        <f>I14+I55+I195</f>
        <v>0</v>
      </c>
      <c r="K202" s="150">
        <f>K14+K55+K195</f>
        <v>56.703336400000005</v>
      </c>
      <c r="M202" s="150">
        <f>M14+M55+M195</f>
        <v>33.940223</v>
      </c>
    </row>
  </sheetData>
  <sheetProtection password="CB45" sheet="1"/>
  <protectedRanges>
    <protectedRange sqref="H1:H65536" name="Oblast1"/>
  </protectedRanges>
  <printOptions horizontalCentered="1"/>
  <pageMargins left="0.5905511811023623" right="0.5905511811023623" top="0.5905511811023623" bottom="0.5905511811023623" header="0" footer="0"/>
  <pageSetup fitToHeight="999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3.8515625" style="233" customWidth="1"/>
    <col min="2" max="2" width="54.8515625" style="233" customWidth="1"/>
    <col min="3" max="3" width="5.57421875" style="234" customWidth="1"/>
    <col min="4" max="4" width="7.421875" style="233" customWidth="1"/>
    <col min="5" max="5" width="15.00390625" style="233" customWidth="1"/>
    <col min="6" max="6" width="10.421875" style="233" customWidth="1"/>
  </cols>
  <sheetData>
    <row r="1" spans="1:6" ht="18">
      <c r="A1" s="184" t="s">
        <v>89</v>
      </c>
      <c r="B1" s="185"/>
      <c r="C1" s="186"/>
      <c r="D1" s="185"/>
      <c r="E1" s="185"/>
      <c r="F1" s="187"/>
    </row>
    <row r="2" spans="1:6" ht="12.75">
      <c r="A2" s="188" t="s">
        <v>76</v>
      </c>
      <c r="B2" s="189" t="s">
        <v>659</v>
      </c>
      <c r="C2" s="190"/>
      <c r="D2" s="191"/>
      <c r="E2" s="191"/>
      <c r="F2" s="192"/>
    </row>
    <row r="3" spans="1:6" ht="12.75">
      <c r="A3" s="188" t="s">
        <v>77</v>
      </c>
      <c r="B3" s="193"/>
      <c r="C3" s="190" t="str">
        <f>'[1]Krycí list'!E7</f>
        <v> </v>
      </c>
      <c r="D3" s="191"/>
      <c r="E3" s="191"/>
      <c r="F3" s="192"/>
    </row>
    <row r="4" spans="1:6" ht="12.75">
      <c r="A4" s="188" t="s">
        <v>78</v>
      </c>
      <c r="B4" s="193" t="s">
        <v>660</v>
      </c>
      <c r="C4" s="190" t="str">
        <f>'[1]Krycí list'!E9</f>
        <v> </v>
      </c>
      <c r="D4" s="191"/>
      <c r="E4" s="191"/>
      <c r="F4" s="192"/>
    </row>
    <row r="5" spans="1:6" ht="12.75">
      <c r="A5" s="194"/>
      <c r="B5" s="193"/>
      <c r="C5" s="190"/>
      <c r="D5" s="191"/>
      <c r="E5" s="191"/>
      <c r="F5" s="192"/>
    </row>
    <row r="6" spans="1:6" ht="12.75">
      <c r="A6" s="194" t="s">
        <v>80</v>
      </c>
      <c r="B6" s="193" t="s">
        <v>18</v>
      </c>
      <c r="C6" s="190"/>
      <c r="D6" s="191"/>
      <c r="E6" s="191"/>
      <c r="F6" s="192"/>
    </row>
    <row r="7" spans="1:6" ht="12.75">
      <c r="A7" s="194" t="s">
        <v>81</v>
      </c>
      <c r="B7" s="193"/>
      <c r="C7" s="190" t="str">
        <f>'[1]Krycí list'!E28</f>
        <v> </v>
      </c>
      <c r="D7" s="191"/>
      <c r="E7" s="191"/>
      <c r="F7" s="192"/>
    </row>
    <row r="8" spans="1:6" ht="12.75">
      <c r="A8" s="194" t="s">
        <v>82</v>
      </c>
      <c r="B8" s="303" t="str">
        <f>'Krycí list'!$O$31</f>
        <v>04.11.2013</v>
      </c>
      <c r="C8" s="190"/>
      <c r="D8" s="191"/>
      <c r="E8" s="191"/>
      <c r="F8" s="192"/>
    </row>
    <row r="9" spans="1:6" ht="12.75">
      <c r="A9" s="195"/>
      <c r="B9" s="196"/>
      <c r="C9" s="197"/>
      <c r="D9" s="196"/>
      <c r="E9" s="196"/>
      <c r="F9" s="198"/>
    </row>
    <row r="10" spans="1:6" ht="22.5">
      <c r="A10" s="199" t="s">
        <v>91</v>
      </c>
      <c r="B10" s="200" t="s">
        <v>84</v>
      </c>
      <c r="C10" s="200" t="s">
        <v>95</v>
      </c>
      <c r="D10" s="200" t="s">
        <v>96</v>
      </c>
      <c r="E10" s="200" t="s">
        <v>97</v>
      </c>
      <c r="F10" s="201" t="s">
        <v>85</v>
      </c>
    </row>
    <row r="11" spans="1:6" ht="12.75">
      <c r="A11" s="202">
        <v>1</v>
      </c>
      <c r="B11" s="203">
        <v>2</v>
      </c>
      <c r="C11" s="203">
        <v>3</v>
      </c>
      <c r="D11" s="203">
        <v>4</v>
      </c>
      <c r="E11" s="203">
        <v>5</v>
      </c>
      <c r="F11" s="204">
        <v>6</v>
      </c>
    </row>
    <row r="12" spans="1:6" ht="12.75">
      <c r="A12" s="205"/>
      <c r="B12" s="185"/>
      <c r="C12" s="186"/>
      <c r="D12" s="185"/>
      <c r="E12" s="185"/>
      <c r="F12" s="187"/>
    </row>
    <row r="13" spans="1:6" ht="12.75">
      <c r="A13" s="206"/>
      <c r="B13" s="207" t="s">
        <v>661</v>
      </c>
      <c r="C13" s="208"/>
      <c r="D13" s="208"/>
      <c r="E13" s="209"/>
      <c r="F13" s="210">
        <f>SUBTOTAL(9,F14:F21)</f>
        <v>0</v>
      </c>
    </row>
    <row r="14" spans="1:6" ht="12.75">
      <c r="A14" s="211" t="s">
        <v>662</v>
      </c>
      <c r="B14" s="212" t="s">
        <v>663</v>
      </c>
      <c r="C14" s="213" t="s">
        <v>114</v>
      </c>
      <c r="D14" s="214">
        <v>1</v>
      </c>
      <c r="E14" s="215"/>
      <c r="F14" s="216">
        <f aca="true" t="shared" si="0" ref="F14:F21">SUM(D14*E14)</f>
        <v>0</v>
      </c>
    </row>
    <row r="15" spans="1:6" ht="12.75">
      <c r="A15" s="211" t="s">
        <v>664</v>
      </c>
      <c r="B15" s="212" t="s">
        <v>665</v>
      </c>
      <c r="C15" s="213" t="s">
        <v>114</v>
      </c>
      <c r="D15" s="214">
        <v>1</v>
      </c>
      <c r="E15" s="215"/>
      <c r="F15" s="216">
        <f t="shared" si="0"/>
        <v>0</v>
      </c>
    </row>
    <row r="16" spans="1:6" ht="22.5">
      <c r="A16" s="211" t="s">
        <v>666</v>
      </c>
      <c r="B16" s="212" t="s">
        <v>667</v>
      </c>
      <c r="C16" s="213" t="s">
        <v>114</v>
      </c>
      <c r="D16" s="214">
        <v>1</v>
      </c>
      <c r="E16" s="215"/>
      <c r="F16" s="216">
        <f t="shared" si="0"/>
        <v>0</v>
      </c>
    </row>
    <row r="17" spans="1:6" ht="12.75">
      <c r="A17" s="211" t="s">
        <v>63</v>
      </c>
      <c r="B17" s="212" t="s">
        <v>668</v>
      </c>
      <c r="C17" s="213" t="s">
        <v>114</v>
      </c>
      <c r="D17" s="214">
        <v>1</v>
      </c>
      <c r="E17" s="215"/>
      <c r="F17" s="216">
        <f t="shared" si="0"/>
        <v>0</v>
      </c>
    </row>
    <row r="18" spans="1:6" ht="12.75">
      <c r="A18" s="211" t="s">
        <v>669</v>
      </c>
      <c r="B18" s="212" t="s">
        <v>670</v>
      </c>
      <c r="C18" s="213" t="s">
        <v>114</v>
      </c>
      <c r="D18" s="214">
        <v>1</v>
      </c>
      <c r="E18" s="215"/>
      <c r="F18" s="216">
        <f t="shared" si="0"/>
        <v>0</v>
      </c>
    </row>
    <row r="19" spans="1:6" ht="12.75">
      <c r="A19" s="211" t="s">
        <v>671</v>
      </c>
      <c r="B19" s="212" t="s">
        <v>672</v>
      </c>
      <c r="C19" s="213" t="s">
        <v>114</v>
      </c>
      <c r="D19" s="214">
        <v>1</v>
      </c>
      <c r="E19" s="215"/>
      <c r="F19" s="216">
        <f t="shared" si="0"/>
        <v>0</v>
      </c>
    </row>
    <row r="20" spans="1:6" ht="22.5">
      <c r="A20" s="211" t="s">
        <v>673</v>
      </c>
      <c r="B20" s="212" t="s">
        <v>674</v>
      </c>
      <c r="C20" s="213" t="s">
        <v>114</v>
      </c>
      <c r="D20" s="214"/>
      <c r="E20" s="215"/>
      <c r="F20" s="216">
        <f t="shared" si="0"/>
        <v>0</v>
      </c>
    </row>
    <row r="21" spans="1:6" ht="12.75">
      <c r="A21" s="211" t="s">
        <v>675</v>
      </c>
      <c r="B21" s="212" t="s">
        <v>676</v>
      </c>
      <c r="C21" s="213" t="s">
        <v>114</v>
      </c>
      <c r="D21" s="214">
        <v>1</v>
      </c>
      <c r="E21" s="215"/>
      <c r="F21" s="216">
        <f t="shared" si="0"/>
        <v>0</v>
      </c>
    </row>
    <row r="22" spans="1:6" ht="12.75">
      <c r="A22" s="211"/>
      <c r="B22" s="207" t="s">
        <v>677</v>
      </c>
      <c r="C22" s="213">
        <v>1</v>
      </c>
      <c r="D22" s="214" t="s">
        <v>678</v>
      </c>
      <c r="E22" s="215"/>
      <c r="F22" s="216">
        <f>SUM(E22*C22)</f>
        <v>0</v>
      </c>
    </row>
    <row r="23" spans="1:6" ht="12.75">
      <c r="A23" s="211"/>
      <c r="B23" s="207"/>
      <c r="C23" s="213"/>
      <c r="D23" s="214"/>
      <c r="E23" s="215"/>
      <c r="F23" s="216"/>
    </row>
    <row r="24" spans="1:6" ht="12.75">
      <c r="A24" s="217"/>
      <c r="B24" s="207" t="s">
        <v>679</v>
      </c>
      <c r="C24" s="209"/>
      <c r="D24" s="208"/>
      <c r="E24" s="209"/>
      <c r="F24" s="210">
        <f>SUBTOTAL(9,F25:F37)</f>
        <v>0</v>
      </c>
    </row>
    <row r="25" spans="1:6" ht="12.75">
      <c r="A25" s="211" t="s">
        <v>680</v>
      </c>
      <c r="B25" s="212" t="s">
        <v>681</v>
      </c>
      <c r="C25" s="213" t="s">
        <v>128</v>
      </c>
      <c r="D25" s="214">
        <v>1</v>
      </c>
      <c r="E25" s="215"/>
      <c r="F25" s="216">
        <f aca="true" t="shared" si="1" ref="F25:F30">SUM(D25*E25)</f>
        <v>0</v>
      </c>
    </row>
    <row r="26" spans="1:6" ht="12.75">
      <c r="A26" s="211" t="s">
        <v>682</v>
      </c>
      <c r="B26" s="212" t="s">
        <v>683</v>
      </c>
      <c r="C26" s="213" t="s">
        <v>128</v>
      </c>
      <c r="D26" s="214">
        <v>1</v>
      </c>
      <c r="E26" s="215"/>
      <c r="F26" s="216">
        <f t="shared" si="1"/>
        <v>0</v>
      </c>
    </row>
    <row r="27" spans="1:6" ht="12.75">
      <c r="A27" s="211" t="s">
        <v>684</v>
      </c>
      <c r="B27" s="212" t="s">
        <v>685</v>
      </c>
      <c r="C27" s="213" t="s">
        <v>128</v>
      </c>
      <c r="D27" s="214">
        <v>2</v>
      </c>
      <c r="E27" s="215"/>
      <c r="F27" s="216">
        <f t="shared" si="1"/>
        <v>0</v>
      </c>
    </row>
    <row r="28" spans="1:6" ht="12.75">
      <c r="A28" s="211" t="s">
        <v>686</v>
      </c>
      <c r="B28" s="212" t="s">
        <v>687</v>
      </c>
      <c r="C28" s="213" t="s">
        <v>128</v>
      </c>
      <c r="D28" s="214">
        <v>2</v>
      </c>
      <c r="E28" s="215"/>
      <c r="F28" s="216">
        <f t="shared" si="1"/>
        <v>0</v>
      </c>
    </row>
    <row r="29" spans="1:6" ht="12.75">
      <c r="A29" s="211" t="s">
        <v>688</v>
      </c>
      <c r="B29" s="212" t="s">
        <v>689</v>
      </c>
      <c r="C29" s="213" t="s">
        <v>128</v>
      </c>
      <c r="D29" s="214">
        <v>2</v>
      </c>
      <c r="E29" s="215"/>
      <c r="F29" s="216">
        <f t="shared" si="1"/>
        <v>0</v>
      </c>
    </row>
    <row r="30" spans="1:6" ht="12.75">
      <c r="A30" s="211" t="s">
        <v>690</v>
      </c>
      <c r="B30" s="212" t="s">
        <v>691</v>
      </c>
      <c r="C30" s="213" t="s">
        <v>128</v>
      </c>
      <c r="D30" s="214">
        <v>1</v>
      </c>
      <c r="E30" s="215"/>
      <c r="F30" s="216">
        <f t="shared" si="1"/>
        <v>0</v>
      </c>
    </row>
    <row r="31" spans="1:6" ht="12.75">
      <c r="A31" s="211"/>
      <c r="B31" s="212" t="s">
        <v>692</v>
      </c>
      <c r="C31" s="213"/>
      <c r="D31" s="214"/>
      <c r="E31" s="215"/>
      <c r="F31" s="216"/>
    </row>
    <row r="32" spans="1:6" ht="12.75">
      <c r="A32" s="211" t="s">
        <v>693</v>
      </c>
      <c r="B32" s="212" t="s">
        <v>898</v>
      </c>
      <c r="C32" s="213" t="s">
        <v>210</v>
      </c>
      <c r="D32" s="214">
        <v>20</v>
      </c>
      <c r="E32" s="215"/>
      <c r="F32" s="216">
        <f aca="true" t="shared" si="2" ref="F32:F38">SUM(D32*E32)</f>
        <v>0</v>
      </c>
    </row>
    <row r="33" spans="1:6" ht="12.75">
      <c r="A33" s="211" t="s">
        <v>693</v>
      </c>
      <c r="B33" s="212" t="s">
        <v>694</v>
      </c>
      <c r="C33" s="213" t="s">
        <v>210</v>
      </c>
      <c r="D33" s="214">
        <v>20</v>
      </c>
      <c r="E33" s="215"/>
      <c r="F33" s="216">
        <f t="shared" si="2"/>
        <v>0</v>
      </c>
    </row>
    <row r="34" spans="1:6" ht="12.75">
      <c r="A34" s="211" t="s">
        <v>693</v>
      </c>
      <c r="B34" s="212" t="s">
        <v>694</v>
      </c>
      <c r="C34" s="213" t="s">
        <v>210</v>
      </c>
      <c r="D34" s="214">
        <v>10</v>
      </c>
      <c r="E34" s="215"/>
      <c r="F34" s="216">
        <f t="shared" si="2"/>
        <v>0</v>
      </c>
    </row>
    <row r="35" spans="1:6" ht="12.75">
      <c r="A35" s="211" t="s">
        <v>695</v>
      </c>
      <c r="B35" s="212" t="s">
        <v>696</v>
      </c>
      <c r="C35" s="213" t="s">
        <v>210</v>
      </c>
      <c r="D35" s="214">
        <v>22</v>
      </c>
      <c r="E35" s="215"/>
      <c r="F35" s="216">
        <f t="shared" si="2"/>
        <v>0</v>
      </c>
    </row>
    <row r="36" spans="1:6" ht="12.75">
      <c r="A36" s="211" t="s">
        <v>697</v>
      </c>
      <c r="B36" s="212" t="s">
        <v>698</v>
      </c>
      <c r="C36" s="213" t="s">
        <v>210</v>
      </c>
      <c r="D36" s="214">
        <v>14</v>
      </c>
      <c r="E36" s="215"/>
      <c r="F36" s="216">
        <f t="shared" si="2"/>
        <v>0</v>
      </c>
    </row>
    <row r="37" spans="1:6" ht="12.75">
      <c r="A37" s="211" t="s">
        <v>699</v>
      </c>
      <c r="B37" s="212" t="s">
        <v>700</v>
      </c>
      <c r="C37" s="213" t="s">
        <v>210</v>
      </c>
      <c r="D37" s="214">
        <v>7</v>
      </c>
      <c r="E37" s="215"/>
      <c r="F37" s="216">
        <f t="shared" si="2"/>
        <v>0</v>
      </c>
    </row>
    <row r="38" spans="1:6" s="310" customFormat="1" ht="27.75" customHeight="1">
      <c r="A38" s="211"/>
      <c r="B38" s="212" t="s">
        <v>902</v>
      </c>
      <c r="C38" s="213" t="s">
        <v>870</v>
      </c>
      <c r="D38" s="214">
        <v>16</v>
      </c>
      <c r="E38" s="215"/>
      <c r="F38" s="216">
        <f t="shared" si="2"/>
        <v>0</v>
      </c>
    </row>
    <row r="39" spans="1:6" ht="12.75">
      <c r="A39" s="211"/>
      <c r="B39" s="207" t="s">
        <v>701</v>
      </c>
      <c r="C39" s="213">
        <v>1</v>
      </c>
      <c r="D39" s="214" t="s">
        <v>678</v>
      </c>
      <c r="E39" s="215"/>
      <c r="F39" s="216">
        <f>SUM(E39*C39)</f>
        <v>0</v>
      </c>
    </row>
    <row r="40" spans="1:6" ht="12.75">
      <c r="A40" s="218"/>
      <c r="B40" s="219"/>
      <c r="C40" s="220"/>
      <c r="D40" s="221"/>
      <c r="E40" s="220"/>
      <c r="F40" s="222"/>
    </row>
    <row r="41" spans="1:6" ht="12.75">
      <c r="A41" s="218"/>
      <c r="B41" s="207" t="s">
        <v>702</v>
      </c>
      <c r="C41" s="220"/>
      <c r="D41" s="221"/>
      <c r="E41" s="220"/>
      <c r="F41" s="210">
        <f>SUBTOTAL(9,F42:F51)</f>
        <v>0</v>
      </c>
    </row>
    <row r="42" spans="1:6" ht="12.75">
      <c r="A42" s="211" t="s">
        <v>703</v>
      </c>
      <c r="B42" s="212" t="s">
        <v>704</v>
      </c>
      <c r="C42" s="213" t="s">
        <v>128</v>
      </c>
      <c r="D42" s="214">
        <v>2</v>
      </c>
      <c r="E42" s="215"/>
      <c r="F42" s="216">
        <f aca="true" t="shared" si="3" ref="F42:F47">SUM(D42*E42)</f>
        <v>0</v>
      </c>
    </row>
    <row r="43" spans="1:6" ht="12.75">
      <c r="A43" s="211" t="s">
        <v>705</v>
      </c>
      <c r="B43" s="212" t="s">
        <v>706</v>
      </c>
      <c r="C43" s="213" t="s">
        <v>128</v>
      </c>
      <c r="D43" s="214">
        <v>1</v>
      </c>
      <c r="E43" s="215"/>
      <c r="F43" s="216">
        <f t="shared" si="3"/>
        <v>0</v>
      </c>
    </row>
    <row r="44" spans="1:6" ht="12.75">
      <c r="A44" s="211" t="s">
        <v>707</v>
      </c>
      <c r="B44" s="212" t="s">
        <v>707</v>
      </c>
      <c r="C44" s="213" t="s">
        <v>128</v>
      </c>
      <c r="D44" s="214">
        <v>1</v>
      </c>
      <c r="E44" s="215"/>
      <c r="F44" s="216">
        <f t="shared" si="3"/>
        <v>0</v>
      </c>
    </row>
    <row r="45" spans="1:6" ht="12.75">
      <c r="A45" s="211" t="s">
        <v>708</v>
      </c>
      <c r="B45" s="212" t="s">
        <v>709</v>
      </c>
      <c r="C45" s="213" t="s">
        <v>128</v>
      </c>
      <c r="D45" s="214">
        <v>7</v>
      </c>
      <c r="E45" s="215"/>
      <c r="F45" s="216">
        <f t="shared" si="3"/>
        <v>0</v>
      </c>
    </row>
    <row r="46" spans="1:6" ht="12.75">
      <c r="A46" s="211" t="s">
        <v>710</v>
      </c>
      <c r="B46" s="212" t="s">
        <v>711</v>
      </c>
      <c r="C46" s="213" t="s">
        <v>128</v>
      </c>
      <c r="D46" s="214">
        <v>1</v>
      </c>
      <c r="E46" s="215"/>
      <c r="F46" s="216">
        <f t="shared" si="3"/>
        <v>0</v>
      </c>
    </row>
    <row r="47" spans="1:6" ht="12.75">
      <c r="A47" s="211" t="s">
        <v>712</v>
      </c>
      <c r="B47" s="212" t="s">
        <v>713</v>
      </c>
      <c r="C47" s="213" t="s">
        <v>128</v>
      </c>
      <c r="D47" s="214">
        <v>1</v>
      </c>
      <c r="E47" s="215"/>
      <c r="F47" s="216">
        <f t="shared" si="3"/>
        <v>0</v>
      </c>
    </row>
    <row r="48" spans="1:6" ht="12.75">
      <c r="A48" s="211" t="s">
        <v>714</v>
      </c>
      <c r="B48" s="212" t="s">
        <v>715</v>
      </c>
      <c r="C48" s="213" t="s">
        <v>210</v>
      </c>
      <c r="D48" s="214">
        <v>20</v>
      </c>
      <c r="E48" s="215"/>
      <c r="F48" s="216">
        <f>SUM(D48*E48)</f>
        <v>0</v>
      </c>
    </row>
    <row r="49" spans="1:6" ht="12.75">
      <c r="A49" s="211">
        <v>20</v>
      </c>
      <c r="B49" s="212" t="s">
        <v>716</v>
      </c>
      <c r="C49" s="213" t="s">
        <v>210</v>
      </c>
      <c r="D49" s="214">
        <v>35</v>
      </c>
      <c r="E49" s="215"/>
      <c r="F49" s="216">
        <f>SUM(D49*E49)</f>
        <v>0</v>
      </c>
    </row>
    <row r="50" spans="1:6" ht="12.75">
      <c r="A50" s="211" t="s">
        <v>714</v>
      </c>
      <c r="B50" s="212" t="s">
        <v>717</v>
      </c>
      <c r="C50" s="213" t="s">
        <v>210</v>
      </c>
      <c r="D50" s="214">
        <v>30</v>
      </c>
      <c r="E50" s="215"/>
      <c r="F50" s="216">
        <f>SUM(D50*E50)</f>
        <v>0</v>
      </c>
    </row>
    <row r="51" spans="1:6" ht="12.75">
      <c r="A51" s="211">
        <v>20</v>
      </c>
      <c r="B51" s="212" t="s">
        <v>718</v>
      </c>
      <c r="C51" s="213" t="s">
        <v>210</v>
      </c>
      <c r="D51" s="214">
        <v>25</v>
      </c>
      <c r="E51" s="215"/>
      <c r="F51" s="216">
        <f>SUM(D51*E51)</f>
        <v>0</v>
      </c>
    </row>
    <row r="52" spans="1:6" ht="12.75">
      <c r="A52" s="211"/>
      <c r="B52" s="207" t="s">
        <v>719</v>
      </c>
      <c r="C52" s="213">
        <v>1</v>
      </c>
      <c r="D52" s="214" t="s">
        <v>678</v>
      </c>
      <c r="E52" s="215"/>
      <c r="F52" s="216">
        <f>SUM(E52*C52)</f>
        <v>0</v>
      </c>
    </row>
    <row r="53" spans="1:6" ht="12.75">
      <c r="A53" s="223"/>
      <c r="B53" s="224" t="s">
        <v>88</v>
      </c>
      <c r="C53" s="225"/>
      <c r="D53" s="225"/>
      <c r="E53" s="225"/>
      <c r="F53" s="226">
        <f>SUBTOTAL(9,F13:F52)</f>
        <v>0</v>
      </c>
    </row>
    <row r="54" spans="1:6" ht="12.75">
      <c r="A54" s="227"/>
      <c r="B54" s="228"/>
      <c r="C54" s="228"/>
      <c r="D54" s="229"/>
      <c r="E54" s="230"/>
      <c r="F54" s="230"/>
    </row>
    <row r="55" spans="1:6" ht="12.75">
      <c r="A55" s="230"/>
      <c r="B55" s="230"/>
      <c r="C55" s="229"/>
      <c r="D55" s="230"/>
      <c r="E55" s="230"/>
      <c r="F55" s="230"/>
    </row>
    <row r="56" spans="1:6" ht="12.75">
      <c r="A56" s="321"/>
      <c r="B56" s="321"/>
      <c r="C56" s="321"/>
      <c r="D56" s="321"/>
      <c r="E56" s="230"/>
      <c r="F56" s="230"/>
    </row>
    <row r="57" spans="1:6" ht="12.75">
      <c r="A57" s="229"/>
      <c r="B57" s="230"/>
      <c r="C57" s="229"/>
      <c r="D57" s="231"/>
      <c r="E57" s="229"/>
      <c r="F57" s="229"/>
    </row>
    <row r="58" spans="1:6" ht="12.75">
      <c r="A58" s="229"/>
      <c r="B58" s="227"/>
      <c r="C58" s="227"/>
      <c r="D58" s="231"/>
      <c r="E58" s="230"/>
      <c r="F58" s="230"/>
    </row>
    <row r="59" spans="1:6" ht="12.75">
      <c r="A59" s="229"/>
      <c r="B59" s="230"/>
      <c r="C59" s="229"/>
      <c r="D59" s="231"/>
      <c r="E59" s="229"/>
      <c r="F59" s="229"/>
    </row>
    <row r="60" spans="1:6" ht="12.75">
      <c r="A60" s="229"/>
      <c r="B60" s="230"/>
      <c r="C60" s="229"/>
      <c r="D60" s="231"/>
      <c r="E60" s="229"/>
      <c r="F60" s="229"/>
    </row>
    <row r="61" spans="1:6" ht="12.75">
      <c r="A61" s="232"/>
      <c r="B61" s="230"/>
      <c r="C61" s="229"/>
      <c r="D61" s="229"/>
      <c r="E61" s="229"/>
      <c r="F61" s="229"/>
    </row>
    <row r="62" spans="1:6" ht="12.75">
      <c r="A62" s="232"/>
      <c r="B62" s="230"/>
      <c r="C62" s="229"/>
      <c r="D62" s="229"/>
      <c r="E62" s="229"/>
      <c r="F62" s="229"/>
    </row>
    <row r="63" spans="1:6" ht="12.75">
      <c r="A63" s="230"/>
      <c r="B63" s="230"/>
      <c r="C63" s="229"/>
      <c r="D63" s="230"/>
      <c r="E63" s="229"/>
      <c r="F63" s="228"/>
    </row>
  </sheetData>
  <sheetProtection password="CB45" sheet="1"/>
  <protectedRanges>
    <protectedRange sqref="E1:E65536" name="Oblast1"/>
  </protectedRanges>
  <mergeCells count="1">
    <mergeCell ref="A56:D5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2.421875" style="233" customWidth="1"/>
    <col min="2" max="2" width="42.140625" style="233" customWidth="1"/>
    <col min="3" max="3" width="7.7109375" style="233" customWidth="1"/>
    <col min="4" max="4" width="7.421875" style="233" customWidth="1"/>
    <col min="5" max="5" width="14.28125" style="233" customWidth="1"/>
    <col min="6" max="6" width="15.140625" style="233" customWidth="1"/>
  </cols>
  <sheetData>
    <row r="1" spans="1:6" ht="18">
      <c r="A1" s="184" t="str">
        <f>'[2]ZTI'!A1</f>
        <v>ROZPOČET</v>
      </c>
      <c r="B1" s="185"/>
      <c r="C1" s="185"/>
      <c r="D1" s="185"/>
      <c r="E1" s="185"/>
      <c r="F1" s="187"/>
    </row>
    <row r="2" spans="1:6" ht="12.75">
      <c r="A2" s="188" t="s">
        <v>76</v>
      </c>
      <c r="B2" s="189" t="s">
        <v>659</v>
      </c>
      <c r="C2" s="191"/>
      <c r="D2" s="191"/>
      <c r="E2" s="191"/>
      <c r="F2" s="192"/>
    </row>
    <row r="3" spans="1:6" ht="12.75">
      <c r="A3" s="188" t="s">
        <v>77</v>
      </c>
      <c r="B3" s="193"/>
      <c r="C3" s="191" t="str">
        <f>'[1]Krycí list'!E7</f>
        <v> </v>
      </c>
      <c r="D3" s="191"/>
      <c r="E3" s="191"/>
      <c r="F3" s="192"/>
    </row>
    <row r="4" spans="1:6" ht="12.75">
      <c r="A4" s="188" t="s">
        <v>78</v>
      </c>
      <c r="B4" s="193" t="s">
        <v>720</v>
      </c>
      <c r="C4" s="191" t="str">
        <f>'[1]Krycí list'!E9</f>
        <v> </v>
      </c>
      <c r="D4" s="191"/>
      <c r="E4" s="191"/>
      <c r="F4" s="192"/>
    </row>
    <row r="5" spans="1:6" ht="12.75">
      <c r="A5" s="194"/>
      <c r="B5" s="193"/>
      <c r="C5" s="191"/>
      <c r="D5" s="191"/>
      <c r="E5" s="191"/>
      <c r="F5" s="192"/>
    </row>
    <row r="6" spans="1:6" ht="12.75">
      <c r="A6" s="194" t="s">
        <v>80</v>
      </c>
      <c r="B6" s="193" t="s">
        <v>18</v>
      </c>
      <c r="C6" s="191"/>
      <c r="D6" s="191"/>
      <c r="E6" s="191"/>
      <c r="F6" s="192"/>
    </row>
    <row r="7" spans="1:6" ht="12.75">
      <c r="A7" s="194" t="s">
        <v>81</v>
      </c>
      <c r="B7" s="193"/>
      <c r="C7" s="191" t="str">
        <f>'[1]Krycí list'!E28</f>
        <v> </v>
      </c>
      <c r="D7" s="191"/>
      <c r="E7" s="191"/>
      <c r="F7" s="192"/>
    </row>
    <row r="8" spans="1:6" ht="12.75">
      <c r="A8" s="194" t="s">
        <v>82</v>
      </c>
      <c r="B8" s="303" t="str">
        <f>'Krycí list'!$O$31</f>
        <v>04.11.2013</v>
      </c>
      <c r="C8" s="191"/>
      <c r="D8" s="191"/>
      <c r="E8" s="191"/>
      <c r="F8" s="192"/>
    </row>
    <row r="9" spans="1:6" ht="12.75">
      <c r="A9" s="195"/>
      <c r="B9" s="196"/>
      <c r="C9" s="196"/>
      <c r="D9" s="196"/>
      <c r="E9" s="196"/>
      <c r="F9" s="198"/>
    </row>
    <row r="10" spans="1:6" ht="22.5">
      <c r="A10" s="199" t="s">
        <v>91</v>
      </c>
      <c r="B10" s="200" t="s">
        <v>84</v>
      </c>
      <c r="C10" s="200" t="s">
        <v>95</v>
      </c>
      <c r="D10" s="200" t="s">
        <v>96</v>
      </c>
      <c r="E10" s="200" t="s">
        <v>97</v>
      </c>
      <c r="F10" s="201" t="s">
        <v>85</v>
      </c>
    </row>
    <row r="11" spans="1:6" ht="12.75">
      <c r="A11" s="202">
        <v>1</v>
      </c>
      <c r="B11" s="203">
        <v>2</v>
      </c>
      <c r="C11" s="203">
        <v>3</v>
      </c>
      <c r="D11" s="203">
        <v>4</v>
      </c>
      <c r="E11" s="203">
        <v>5</v>
      </c>
      <c r="F11" s="204">
        <v>6</v>
      </c>
    </row>
    <row r="12" spans="1:6" ht="12.75">
      <c r="A12" s="205"/>
      <c r="B12" s="185"/>
      <c r="C12" s="185"/>
      <c r="D12" s="185"/>
      <c r="E12" s="185"/>
      <c r="F12" s="187"/>
    </row>
    <row r="13" spans="1:6" ht="12.75">
      <c r="A13" s="235"/>
      <c r="B13" s="207" t="s">
        <v>721</v>
      </c>
      <c r="C13" s="236"/>
      <c r="D13" s="208"/>
      <c r="E13" s="237"/>
      <c r="F13" s="238"/>
    </row>
    <row r="14" spans="1:6" ht="12.75">
      <c r="A14" s="235" t="s">
        <v>722</v>
      </c>
      <c r="B14" s="212" t="s">
        <v>723</v>
      </c>
      <c r="C14" s="213" t="s">
        <v>128</v>
      </c>
      <c r="D14" s="214">
        <v>1</v>
      </c>
      <c r="E14" s="215"/>
      <c r="F14" s="216">
        <f aca="true" t="shared" si="0" ref="F14:F21">SUM(D14*E14)</f>
        <v>0</v>
      </c>
    </row>
    <row r="15" spans="1:6" ht="12.75">
      <c r="A15" s="235" t="s">
        <v>724</v>
      </c>
      <c r="B15" s="212" t="s">
        <v>725</v>
      </c>
      <c r="C15" s="213" t="s">
        <v>128</v>
      </c>
      <c r="D15" s="214">
        <v>2</v>
      </c>
      <c r="E15" s="215"/>
      <c r="F15" s="216">
        <f t="shared" si="0"/>
        <v>0</v>
      </c>
    </row>
    <row r="16" spans="1:6" ht="12.75">
      <c r="A16" s="235" t="s">
        <v>726</v>
      </c>
      <c r="B16" s="212" t="s">
        <v>727</v>
      </c>
      <c r="C16" s="213" t="s">
        <v>128</v>
      </c>
      <c r="D16" s="214">
        <v>1</v>
      </c>
      <c r="E16" s="215"/>
      <c r="F16" s="216">
        <f t="shared" si="0"/>
        <v>0</v>
      </c>
    </row>
    <row r="17" spans="1:6" ht="12.75">
      <c r="A17" s="235" t="s">
        <v>728</v>
      </c>
      <c r="B17" s="212" t="s">
        <v>729</v>
      </c>
      <c r="C17" s="213" t="s">
        <v>128</v>
      </c>
      <c r="D17" s="214">
        <v>1</v>
      </c>
      <c r="E17" s="215"/>
      <c r="F17" s="216">
        <f t="shared" si="0"/>
        <v>0</v>
      </c>
    </row>
    <row r="18" spans="1:6" ht="12.75">
      <c r="A18" s="235" t="s">
        <v>730</v>
      </c>
      <c r="B18" s="212" t="s">
        <v>731</v>
      </c>
      <c r="C18" s="213" t="s">
        <v>210</v>
      </c>
      <c r="D18" s="214">
        <v>5</v>
      </c>
      <c r="E18" s="215"/>
      <c r="F18" s="216">
        <f t="shared" si="0"/>
        <v>0</v>
      </c>
    </row>
    <row r="19" spans="1:6" ht="12.75">
      <c r="A19" s="235" t="s">
        <v>732</v>
      </c>
      <c r="B19" s="212" t="s">
        <v>733</v>
      </c>
      <c r="C19" s="213" t="s">
        <v>210</v>
      </c>
      <c r="D19" s="214">
        <v>14</v>
      </c>
      <c r="E19" s="215"/>
      <c r="F19" s="216">
        <f t="shared" si="0"/>
        <v>0</v>
      </c>
    </row>
    <row r="20" spans="1:6" ht="12.75">
      <c r="A20" s="235" t="s">
        <v>734</v>
      </c>
      <c r="B20" s="212" t="s">
        <v>735</v>
      </c>
      <c r="C20" s="213" t="s">
        <v>210</v>
      </c>
      <c r="D20" s="214">
        <v>0</v>
      </c>
      <c r="E20" s="215"/>
      <c r="F20" s="216">
        <f t="shared" si="0"/>
        <v>0</v>
      </c>
    </row>
    <row r="21" spans="1:6" ht="12.75">
      <c r="A21" s="235" t="s">
        <v>736</v>
      </c>
      <c r="B21" s="212" t="s">
        <v>737</v>
      </c>
      <c r="C21" s="213" t="s">
        <v>210</v>
      </c>
      <c r="D21" s="214">
        <v>1</v>
      </c>
      <c r="E21" s="215"/>
      <c r="F21" s="216">
        <f t="shared" si="0"/>
        <v>0</v>
      </c>
    </row>
    <row r="22" spans="1:6" ht="12.75">
      <c r="A22" s="235"/>
      <c r="B22" s="239" t="s">
        <v>738</v>
      </c>
      <c r="C22" s="240">
        <v>1</v>
      </c>
      <c r="D22" s="241" t="s">
        <v>678</v>
      </c>
      <c r="E22" s="242"/>
      <c r="F22" s="243">
        <f>SUM(E22*C22)</f>
        <v>0</v>
      </c>
    </row>
    <row r="23" spans="1:6" ht="12.75">
      <c r="A23" s="223"/>
      <c r="B23" s="224" t="s">
        <v>88</v>
      </c>
      <c r="C23" s="225"/>
      <c r="D23" s="225"/>
      <c r="E23" s="225"/>
      <c r="F23" s="226">
        <f>SUBTOTAL(9,F14:F22)</f>
        <v>0</v>
      </c>
    </row>
    <row r="24" spans="1:6" ht="12.75">
      <c r="A24" s="230"/>
      <c r="B24" s="230"/>
      <c r="C24" s="230"/>
      <c r="D24" s="230"/>
      <c r="E24" s="230"/>
      <c r="F24" s="230"/>
    </row>
    <row r="25" spans="1:6" ht="12.75">
      <c r="A25" s="230"/>
      <c r="B25" s="229"/>
      <c r="C25" s="229"/>
      <c r="D25" s="244"/>
      <c r="E25" s="229"/>
      <c r="F25" s="228"/>
    </row>
    <row r="26" spans="5:6" ht="12.75">
      <c r="E26" s="230"/>
      <c r="F26" s="230"/>
    </row>
    <row r="27" spans="5:6" ht="12.75">
      <c r="E27" s="230"/>
      <c r="F27" s="230"/>
    </row>
    <row r="28" spans="1:6" ht="12.75">
      <c r="A28" s="230"/>
      <c r="B28" s="229"/>
      <c r="C28" s="229"/>
      <c r="D28" s="229"/>
      <c r="E28" s="230"/>
      <c r="F28" s="230"/>
    </row>
    <row r="29" spans="1:6" ht="12.75">
      <c r="A29" s="230"/>
      <c r="B29" s="230"/>
      <c r="C29" s="230"/>
      <c r="D29" s="230"/>
      <c r="E29" s="230"/>
      <c r="F29" s="230"/>
    </row>
    <row r="30" spans="1:6" ht="12.75">
      <c r="A30" s="230"/>
      <c r="B30" s="229"/>
      <c r="C30" s="229"/>
      <c r="D30" s="229"/>
      <c r="E30" s="230"/>
      <c r="F30" s="230"/>
    </row>
    <row r="31" spans="1:6" ht="12.75">
      <c r="A31" s="227"/>
      <c r="B31" s="228"/>
      <c r="C31" s="228"/>
      <c r="D31" s="229"/>
      <c r="E31" s="230"/>
      <c r="F31" s="230"/>
    </row>
    <row r="32" spans="1:6" ht="12.75">
      <c r="A32" s="230"/>
      <c r="B32" s="230"/>
      <c r="C32" s="230"/>
      <c r="D32" s="230"/>
      <c r="E32" s="230"/>
      <c r="F32" s="230"/>
    </row>
    <row r="33" spans="1:6" ht="12.75">
      <c r="A33" s="321"/>
      <c r="B33" s="321"/>
      <c r="C33" s="321"/>
      <c r="D33" s="321"/>
      <c r="E33" s="230"/>
      <c r="F33" s="230"/>
    </row>
    <row r="34" spans="1:6" ht="12.75">
      <c r="A34" s="229"/>
      <c r="B34" s="230"/>
      <c r="C34" s="230"/>
      <c r="D34" s="231"/>
      <c r="E34" s="229"/>
      <c r="F34" s="229"/>
    </row>
    <row r="35" spans="1:6" ht="12.75">
      <c r="A35" s="229"/>
      <c r="B35" s="227"/>
      <c r="C35" s="227"/>
      <c r="D35" s="231"/>
      <c r="E35" s="230"/>
      <c r="F35" s="230"/>
    </row>
    <row r="36" spans="1:6" ht="12.75">
      <c r="A36" s="229"/>
      <c r="B36" s="230"/>
      <c r="C36" s="230"/>
      <c r="D36" s="231"/>
      <c r="E36" s="229"/>
      <c r="F36" s="229"/>
    </row>
    <row r="37" spans="1:6" ht="12.75">
      <c r="A37" s="229"/>
      <c r="B37" s="230"/>
      <c r="C37" s="230"/>
      <c r="D37" s="231"/>
      <c r="E37" s="229"/>
      <c r="F37" s="229"/>
    </row>
    <row r="38" spans="1:6" ht="12.75">
      <c r="A38" s="232"/>
      <c r="B38" s="230"/>
      <c r="C38" s="230"/>
      <c r="D38" s="229"/>
      <c r="E38" s="229"/>
      <c r="F38" s="229"/>
    </row>
    <row r="39" spans="1:6" ht="12.75">
      <c r="A39" s="232"/>
      <c r="B39" s="230"/>
      <c r="C39" s="230"/>
      <c r="D39" s="229"/>
      <c r="E39" s="229"/>
      <c r="F39" s="229"/>
    </row>
    <row r="40" spans="1:6" ht="12.75">
      <c r="A40" s="230"/>
      <c r="B40" s="230"/>
      <c r="C40" s="230"/>
      <c r="D40" s="230"/>
      <c r="E40" s="229"/>
      <c r="F40" s="228"/>
    </row>
    <row r="41" spans="1:6" ht="12.75">
      <c r="A41" s="230"/>
      <c r="B41" s="230"/>
      <c r="C41" s="230"/>
      <c r="D41" s="230"/>
      <c r="E41" s="230"/>
      <c r="F41" s="230"/>
    </row>
    <row r="42" spans="1:6" ht="12.75">
      <c r="A42" s="230"/>
      <c r="B42" s="230"/>
      <c r="C42" s="230"/>
      <c r="D42" s="230"/>
      <c r="E42" s="230"/>
      <c r="F42" s="230"/>
    </row>
    <row r="43" spans="1:6" ht="12.75">
      <c r="A43" s="230"/>
      <c r="B43" s="230"/>
      <c r="C43" s="230"/>
      <c r="D43" s="230"/>
      <c r="E43" s="230"/>
      <c r="F43" s="230"/>
    </row>
    <row r="44" spans="1:6" ht="12.75">
      <c r="A44" s="230"/>
      <c r="B44" s="230"/>
      <c r="C44" s="230"/>
      <c r="D44" s="230"/>
      <c r="E44" s="230"/>
      <c r="F44" s="230"/>
    </row>
  </sheetData>
  <sheetProtection password="CB45" sheet="1"/>
  <protectedRanges>
    <protectedRange sqref="E1:E65536" name="Oblast1"/>
  </protectedRanges>
  <mergeCells count="1">
    <mergeCell ref="A33:D3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57421875" style="245" customWidth="1"/>
    <col min="2" max="2" width="54.8515625" style="245" customWidth="1"/>
    <col min="3" max="3" width="6.8515625" style="245" customWidth="1"/>
    <col min="4" max="4" width="5.00390625" style="245" customWidth="1"/>
    <col min="5" max="6" width="11.57421875" style="245" customWidth="1"/>
  </cols>
  <sheetData>
    <row r="1" spans="1:256" ht="18">
      <c r="A1" s="184" t="str">
        <f>'[2]ZTI'!A1</f>
        <v>ROZPOČET</v>
      </c>
      <c r="B1" s="185"/>
      <c r="C1" s="185"/>
      <c r="D1" s="185"/>
      <c r="E1" s="185"/>
      <c r="F1" s="187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  <c r="FF1" s="245"/>
      <c r="FG1" s="245"/>
      <c r="FH1" s="245"/>
      <c r="FI1" s="245"/>
      <c r="FJ1" s="245"/>
      <c r="FK1" s="245"/>
      <c r="FL1" s="245"/>
      <c r="FM1" s="245"/>
      <c r="FN1" s="245"/>
      <c r="FO1" s="245"/>
      <c r="FP1" s="245"/>
      <c r="FQ1" s="245"/>
      <c r="FR1" s="245"/>
      <c r="FS1" s="245"/>
      <c r="FT1" s="245"/>
      <c r="FU1" s="245"/>
      <c r="FV1" s="245"/>
      <c r="FW1" s="245"/>
      <c r="FX1" s="245"/>
      <c r="FY1" s="245"/>
      <c r="FZ1" s="245"/>
      <c r="GA1" s="245"/>
      <c r="GB1" s="245"/>
      <c r="GC1" s="245"/>
      <c r="GD1" s="245"/>
      <c r="GE1" s="245"/>
      <c r="GF1" s="245"/>
      <c r="GG1" s="245"/>
      <c r="GH1" s="245"/>
      <c r="GI1" s="245"/>
      <c r="GJ1" s="245"/>
      <c r="GK1" s="245"/>
      <c r="GL1" s="245"/>
      <c r="GM1" s="245"/>
      <c r="GN1" s="245"/>
      <c r="GO1" s="245"/>
      <c r="GP1" s="245"/>
      <c r="GQ1" s="245"/>
      <c r="GR1" s="245"/>
      <c r="GS1" s="245"/>
      <c r="GT1" s="245"/>
      <c r="GU1" s="245"/>
      <c r="GV1" s="245"/>
      <c r="GW1" s="245"/>
      <c r="GX1" s="245"/>
      <c r="GY1" s="245"/>
      <c r="GZ1" s="245"/>
      <c r="HA1" s="245"/>
      <c r="HB1" s="245"/>
      <c r="HC1" s="245"/>
      <c r="HD1" s="245"/>
      <c r="HE1" s="245"/>
      <c r="HF1" s="245"/>
      <c r="HG1" s="245"/>
      <c r="HH1" s="245"/>
      <c r="HI1" s="245"/>
      <c r="HJ1" s="245"/>
      <c r="HK1" s="245"/>
      <c r="HL1" s="245"/>
      <c r="HM1" s="245"/>
      <c r="HN1" s="245"/>
      <c r="HO1" s="245"/>
      <c r="HP1" s="245"/>
      <c r="HQ1" s="245"/>
      <c r="HR1" s="245"/>
      <c r="HS1" s="245"/>
      <c r="HT1" s="245"/>
      <c r="HU1" s="245"/>
      <c r="HV1" s="245"/>
      <c r="HW1" s="245"/>
      <c r="HX1" s="245"/>
      <c r="HY1" s="245"/>
      <c r="HZ1" s="245"/>
      <c r="IA1" s="245"/>
      <c r="IB1" s="245"/>
      <c r="IC1" s="245"/>
      <c r="ID1" s="245"/>
      <c r="IE1" s="245"/>
      <c r="IF1" s="245"/>
      <c r="IG1" s="245"/>
      <c r="IH1" s="245"/>
      <c r="II1" s="245"/>
      <c r="IJ1" s="245"/>
      <c r="IK1" s="245"/>
      <c r="IL1" s="245"/>
      <c r="IM1" s="245"/>
      <c r="IN1" s="245"/>
      <c r="IO1" s="245"/>
      <c r="IP1" s="245"/>
      <c r="IQ1" s="245"/>
      <c r="IR1" s="245"/>
      <c r="IS1" s="245"/>
      <c r="IT1" s="245"/>
      <c r="IU1" s="245"/>
      <c r="IV1" s="245"/>
    </row>
    <row r="2" spans="1:256" ht="12.75">
      <c r="A2" s="188" t="s">
        <v>76</v>
      </c>
      <c r="B2" s="189" t="s">
        <v>659</v>
      </c>
      <c r="C2" s="191"/>
      <c r="D2" s="191"/>
      <c r="E2" s="191"/>
      <c r="F2" s="192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5"/>
      <c r="FG2" s="245"/>
      <c r="FH2" s="245"/>
      <c r="FI2" s="245"/>
      <c r="FJ2" s="245"/>
      <c r="FK2" s="245"/>
      <c r="FL2" s="245"/>
      <c r="FM2" s="245"/>
      <c r="FN2" s="245"/>
      <c r="FO2" s="245"/>
      <c r="FP2" s="245"/>
      <c r="FQ2" s="245"/>
      <c r="FR2" s="245"/>
      <c r="FS2" s="245"/>
      <c r="FT2" s="245"/>
      <c r="FU2" s="245"/>
      <c r="FV2" s="245"/>
      <c r="FW2" s="245"/>
      <c r="FX2" s="245"/>
      <c r="FY2" s="245"/>
      <c r="FZ2" s="245"/>
      <c r="GA2" s="245"/>
      <c r="GB2" s="245"/>
      <c r="GC2" s="245"/>
      <c r="GD2" s="245"/>
      <c r="GE2" s="245"/>
      <c r="GF2" s="245"/>
      <c r="GG2" s="245"/>
      <c r="GH2" s="245"/>
      <c r="GI2" s="245"/>
      <c r="GJ2" s="245"/>
      <c r="GK2" s="245"/>
      <c r="GL2" s="245"/>
      <c r="GM2" s="245"/>
      <c r="GN2" s="245"/>
      <c r="GO2" s="245"/>
      <c r="GP2" s="245"/>
      <c r="GQ2" s="245"/>
      <c r="GR2" s="245"/>
      <c r="GS2" s="245"/>
      <c r="GT2" s="245"/>
      <c r="GU2" s="245"/>
      <c r="GV2" s="245"/>
      <c r="GW2" s="245"/>
      <c r="GX2" s="245"/>
      <c r="GY2" s="245"/>
      <c r="GZ2" s="245"/>
      <c r="HA2" s="245"/>
      <c r="HB2" s="245"/>
      <c r="HC2" s="245"/>
      <c r="HD2" s="245"/>
      <c r="HE2" s="245"/>
      <c r="HF2" s="245"/>
      <c r="HG2" s="245"/>
      <c r="HH2" s="245"/>
      <c r="HI2" s="245"/>
      <c r="HJ2" s="245"/>
      <c r="HK2" s="245"/>
      <c r="HL2" s="245"/>
      <c r="HM2" s="245"/>
      <c r="HN2" s="245"/>
      <c r="HO2" s="245"/>
      <c r="HP2" s="245"/>
      <c r="HQ2" s="245"/>
      <c r="HR2" s="245"/>
      <c r="HS2" s="245"/>
      <c r="HT2" s="245"/>
      <c r="HU2" s="245"/>
      <c r="HV2" s="245"/>
      <c r="HW2" s="245"/>
      <c r="HX2" s="245"/>
      <c r="HY2" s="245"/>
      <c r="HZ2" s="245"/>
      <c r="IA2" s="245"/>
      <c r="IB2" s="245"/>
      <c r="IC2" s="245"/>
      <c r="ID2" s="245"/>
      <c r="IE2" s="245"/>
      <c r="IF2" s="245"/>
      <c r="IG2" s="245"/>
      <c r="IH2" s="245"/>
      <c r="II2" s="245"/>
      <c r="IJ2" s="245"/>
      <c r="IK2" s="245"/>
      <c r="IL2" s="245"/>
      <c r="IM2" s="245"/>
      <c r="IN2" s="245"/>
      <c r="IO2" s="245"/>
      <c r="IP2" s="245"/>
      <c r="IQ2" s="245"/>
      <c r="IR2" s="245"/>
      <c r="IS2" s="245"/>
      <c r="IT2" s="245"/>
      <c r="IU2" s="245"/>
      <c r="IV2" s="245"/>
    </row>
    <row r="3" spans="1:256" ht="12.75">
      <c r="A3" s="188" t="s">
        <v>77</v>
      </c>
      <c r="B3" s="193"/>
      <c r="C3" s="191" t="str">
        <f>'[1]Krycí list'!E7</f>
        <v> </v>
      </c>
      <c r="D3" s="191"/>
      <c r="E3" s="191"/>
      <c r="F3" s="192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5"/>
      <c r="GL3" s="245"/>
      <c r="GM3" s="245"/>
      <c r="GN3" s="245"/>
      <c r="GO3" s="245"/>
      <c r="GP3" s="245"/>
      <c r="GQ3" s="245"/>
      <c r="GR3" s="245"/>
      <c r="GS3" s="245"/>
      <c r="GT3" s="245"/>
      <c r="GU3" s="245"/>
      <c r="GV3" s="245"/>
      <c r="GW3" s="245"/>
      <c r="GX3" s="245"/>
      <c r="GY3" s="245"/>
      <c r="GZ3" s="245"/>
      <c r="HA3" s="245"/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5"/>
      <c r="HZ3" s="245"/>
      <c r="IA3" s="245"/>
      <c r="IB3" s="245"/>
      <c r="IC3" s="245"/>
      <c r="ID3" s="245"/>
      <c r="IE3" s="245"/>
      <c r="IF3" s="245"/>
      <c r="IG3" s="245"/>
      <c r="IH3" s="245"/>
      <c r="II3" s="245"/>
      <c r="IJ3" s="245"/>
      <c r="IK3" s="245"/>
      <c r="IL3" s="245"/>
      <c r="IM3" s="245"/>
      <c r="IN3" s="245"/>
      <c r="IO3" s="245"/>
      <c r="IP3" s="245"/>
      <c r="IQ3" s="245"/>
      <c r="IR3" s="245"/>
      <c r="IS3" s="245"/>
      <c r="IT3" s="245"/>
      <c r="IU3" s="245"/>
      <c r="IV3" s="245"/>
    </row>
    <row r="4" spans="1:256" ht="12.75">
      <c r="A4" s="188" t="s">
        <v>78</v>
      </c>
      <c r="B4" s="193" t="s">
        <v>739</v>
      </c>
      <c r="C4" s="191" t="str">
        <f>'[1]Krycí list'!E9</f>
        <v> </v>
      </c>
      <c r="D4" s="191"/>
      <c r="E4" s="191"/>
      <c r="F4" s="192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  <c r="FF4" s="245"/>
      <c r="FG4" s="245"/>
      <c r="FH4" s="245"/>
      <c r="FI4" s="245"/>
      <c r="FJ4" s="245"/>
      <c r="FK4" s="245"/>
      <c r="FL4" s="245"/>
      <c r="FM4" s="245"/>
      <c r="FN4" s="245"/>
      <c r="FO4" s="245"/>
      <c r="FP4" s="245"/>
      <c r="FQ4" s="245"/>
      <c r="FR4" s="245"/>
      <c r="FS4" s="245"/>
      <c r="FT4" s="245"/>
      <c r="FU4" s="245"/>
      <c r="FV4" s="245"/>
      <c r="FW4" s="245"/>
      <c r="FX4" s="245"/>
      <c r="FY4" s="245"/>
      <c r="FZ4" s="245"/>
      <c r="GA4" s="245"/>
      <c r="GB4" s="245"/>
      <c r="GC4" s="245"/>
      <c r="GD4" s="245"/>
      <c r="GE4" s="245"/>
      <c r="GF4" s="245"/>
      <c r="GG4" s="245"/>
      <c r="GH4" s="245"/>
      <c r="GI4" s="245"/>
      <c r="GJ4" s="245"/>
      <c r="GK4" s="245"/>
      <c r="GL4" s="245"/>
      <c r="GM4" s="245"/>
      <c r="GN4" s="245"/>
      <c r="GO4" s="245"/>
      <c r="GP4" s="245"/>
      <c r="GQ4" s="245"/>
      <c r="GR4" s="245"/>
      <c r="GS4" s="245"/>
      <c r="GT4" s="245"/>
      <c r="GU4" s="245"/>
      <c r="GV4" s="245"/>
      <c r="GW4" s="245"/>
      <c r="GX4" s="245"/>
      <c r="GY4" s="245"/>
      <c r="GZ4" s="245"/>
      <c r="HA4" s="245"/>
      <c r="HB4" s="245"/>
      <c r="HC4" s="245"/>
      <c r="HD4" s="245"/>
      <c r="HE4" s="245"/>
      <c r="HF4" s="245"/>
      <c r="HG4" s="245"/>
      <c r="HH4" s="245"/>
      <c r="HI4" s="245"/>
      <c r="HJ4" s="245"/>
      <c r="HK4" s="245"/>
      <c r="HL4" s="245"/>
      <c r="HM4" s="245"/>
      <c r="HN4" s="245"/>
      <c r="HO4" s="245"/>
      <c r="HP4" s="245"/>
      <c r="HQ4" s="245"/>
      <c r="HR4" s="245"/>
      <c r="HS4" s="245"/>
      <c r="HT4" s="245"/>
      <c r="HU4" s="245"/>
      <c r="HV4" s="245"/>
      <c r="HW4" s="245"/>
      <c r="HX4" s="245"/>
      <c r="HY4" s="245"/>
      <c r="HZ4" s="245"/>
      <c r="IA4" s="245"/>
      <c r="IB4" s="245"/>
      <c r="IC4" s="245"/>
      <c r="ID4" s="245"/>
      <c r="IE4" s="245"/>
      <c r="IF4" s="245"/>
      <c r="IG4" s="245"/>
      <c r="IH4" s="245"/>
      <c r="II4" s="245"/>
      <c r="IJ4" s="245"/>
      <c r="IK4" s="245"/>
      <c r="IL4" s="245"/>
      <c r="IM4" s="245"/>
      <c r="IN4" s="245"/>
      <c r="IO4" s="245"/>
      <c r="IP4" s="245"/>
      <c r="IQ4" s="245"/>
      <c r="IR4" s="245"/>
      <c r="IS4" s="245"/>
      <c r="IT4" s="245"/>
      <c r="IU4" s="245"/>
      <c r="IV4" s="245"/>
    </row>
    <row r="5" spans="1:256" ht="12.75">
      <c r="A5" s="194"/>
      <c r="B5" s="193"/>
      <c r="C5" s="191"/>
      <c r="D5" s="191"/>
      <c r="E5" s="191"/>
      <c r="F5" s="192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5"/>
      <c r="GD5" s="245"/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  <c r="HP5" s="245"/>
      <c r="HQ5" s="245"/>
      <c r="HR5" s="245"/>
      <c r="HS5" s="245"/>
      <c r="HT5" s="245"/>
      <c r="HU5" s="245"/>
      <c r="HV5" s="245"/>
      <c r="HW5" s="245"/>
      <c r="HX5" s="245"/>
      <c r="HY5" s="245"/>
      <c r="HZ5" s="245"/>
      <c r="IA5" s="245"/>
      <c r="IB5" s="245"/>
      <c r="IC5" s="245"/>
      <c r="ID5" s="245"/>
      <c r="IE5" s="245"/>
      <c r="IF5" s="245"/>
      <c r="IG5" s="245"/>
      <c r="IH5" s="245"/>
      <c r="II5" s="245"/>
      <c r="IJ5" s="245"/>
      <c r="IK5" s="245"/>
      <c r="IL5" s="245"/>
      <c r="IM5" s="245"/>
      <c r="IN5" s="245"/>
      <c r="IO5" s="245"/>
      <c r="IP5" s="245"/>
      <c r="IQ5" s="245"/>
      <c r="IR5" s="245"/>
      <c r="IS5" s="245"/>
      <c r="IT5" s="245"/>
      <c r="IU5" s="245"/>
      <c r="IV5" s="245"/>
    </row>
    <row r="6" spans="1:256" ht="12.75">
      <c r="A6" s="194" t="s">
        <v>80</v>
      </c>
      <c r="B6" s="193" t="s">
        <v>18</v>
      </c>
      <c r="C6" s="191"/>
      <c r="D6" s="191"/>
      <c r="E6" s="191"/>
      <c r="F6" s="192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  <c r="FL6" s="245"/>
      <c r="FM6" s="245"/>
      <c r="FN6" s="245"/>
      <c r="FO6" s="245"/>
      <c r="FP6" s="245"/>
      <c r="FQ6" s="245"/>
      <c r="FR6" s="245"/>
      <c r="FS6" s="245"/>
      <c r="FT6" s="245"/>
      <c r="FU6" s="245"/>
      <c r="FV6" s="245"/>
      <c r="FW6" s="245"/>
      <c r="FX6" s="245"/>
      <c r="FY6" s="245"/>
      <c r="FZ6" s="245"/>
      <c r="GA6" s="245"/>
      <c r="GB6" s="245"/>
      <c r="GC6" s="245"/>
      <c r="GD6" s="245"/>
      <c r="GE6" s="245"/>
      <c r="GF6" s="245"/>
      <c r="GG6" s="245"/>
      <c r="GH6" s="245"/>
      <c r="GI6" s="245"/>
      <c r="GJ6" s="245"/>
      <c r="GK6" s="245"/>
      <c r="GL6" s="245"/>
      <c r="GM6" s="245"/>
      <c r="GN6" s="245"/>
      <c r="GO6" s="245"/>
      <c r="GP6" s="245"/>
      <c r="GQ6" s="245"/>
      <c r="GR6" s="245"/>
      <c r="GS6" s="245"/>
      <c r="GT6" s="245"/>
      <c r="GU6" s="245"/>
      <c r="GV6" s="245"/>
      <c r="GW6" s="245"/>
      <c r="GX6" s="245"/>
      <c r="GY6" s="245"/>
      <c r="GZ6" s="245"/>
      <c r="HA6" s="245"/>
      <c r="HB6" s="245"/>
      <c r="HC6" s="245"/>
      <c r="HD6" s="245"/>
      <c r="HE6" s="245"/>
      <c r="HF6" s="245"/>
      <c r="HG6" s="245"/>
      <c r="HH6" s="245"/>
      <c r="HI6" s="245"/>
      <c r="HJ6" s="245"/>
      <c r="HK6" s="245"/>
      <c r="HL6" s="245"/>
      <c r="HM6" s="245"/>
      <c r="HN6" s="245"/>
      <c r="HO6" s="245"/>
      <c r="HP6" s="245"/>
      <c r="HQ6" s="245"/>
      <c r="HR6" s="245"/>
      <c r="HS6" s="245"/>
      <c r="HT6" s="245"/>
      <c r="HU6" s="245"/>
      <c r="HV6" s="245"/>
      <c r="HW6" s="245"/>
      <c r="HX6" s="245"/>
      <c r="HY6" s="245"/>
      <c r="HZ6" s="245"/>
      <c r="IA6" s="245"/>
      <c r="IB6" s="245"/>
      <c r="IC6" s="245"/>
      <c r="ID6" s="245"/>
      <c r="IE6" s="245"/>
      <c r="IF6" s="245"/>
      <c r="IG6" s="245"/>
      <c r="IH6" s="245"/>
      <c r="II6" s="245"/>
      <c r="IJ6" s="245"/>
      <c r="IK6" s="245"/>
      <c r="IL6" s="245"/>
      <c r="IM6" s="245"/>
      <c r="IN6" s="245"/>
      <c r="IO6" s="245"/>
      <c r="IP6" s="245"/>
      <c r="IQ6" s="245"/>
      <c r="IR6" s="245"/>
      <c r="IS6" s="245"/>
      <c r="IT6" s="245"/>
      <c r="IU6" s="245"/>
      <c r="IV6" s="245"/>
    </row>
    <row r="7" spans="1:256" ht="12.75">
      <c r="A7" s="194" t="s">
        <v>81</v>
      </c>
      <c r="B7" s="193"/>
      <c r="C7" s="191" t="str">
        <f>'[1]Krycí list'!E28</f>
        <v> </v>
      </c>
      <c r="D7" s="191"/>
      <c r="E7" s="191"/>
      <c r="F7" s="192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245"/>
      <c r="GQ7" s="245"/>
      <c r="GR7" s="245"/>
      <c r="GS7" s="245"/>
      <c r="GT7" s="245"/>
      <c r="GU7" s="245"/>
      <c r="GV7" s="245"/>
      <c r="GW7" s="245"/>
      <c r="GX7" s="245"/>
      <c r="GY7" s="245"/>
      <c r="GZ7" s="245"/>
      <c r="HA7" s="245"/>
      <c r="HB7" s="245"/>
      <c r="HC7" s="245"/>
      <c r="HD7" s="245"/>
      <c r="HE7" s="245"/>
      <c r="HF7" s="245"/>
      <c r="HG7" s="245"/>
      <c r="HH7" s="245"/>
      <c r="HI7" s="245"/>
      <c r="HJ7" s="245"/>
      <c r="HK7" s="245"/>
      <c r="HL7" s="245"/>
      <c r="HM7" s="245"/>
      <c r="HN7" s="245"/>
      <c r="HO7" s="245"/>
      <c r="HP7" s="245"/>
      <c r="HQ7" s="245"/>
      <c r="HR7" s="245"/>
      <c r="HS7" s="245"/>
      <c r="HT7" s="245"/>
      <c r="HU7" s="245"/>
      <c r="HV7" s="245"/>
      <c r="HW7" s="245"/>
      <c r="HX7" s="245"/>
      <c r="HY7" s="245"/>
      <c r="HZ7" s="245"/>
      <c r="IA7" s="245"/>
      <c r="IB7" s="245"/>
      <c r="IC7" s="245"/>
      <c r="ID7" s="245"/>
      <c r="IE7" s="245"/>
      <c r="IF7" s="245"/>
      <c r="IG7" s="245"/>
      <c r="IH7" s="245"/>
      <c r="II7" s="245"/>
      <c r="IJ7" s="245"/>
      <c r="IK7" s="245"/>
      <c r="IL7" s="245"/>
      <c r="IM7" s="245"/>
      <c r="IN7" s="245"/>
      <c r="IO7" s="245"/>
      <c r="IP7" s="245"/>
      <c r="IQ7" s="245"/>
      <c r="IR7" s="245"/>
      <c r="IS7" s="245"/>
      <c r="IT7" s="245"/>
      <c r="IU7" s="245"/>
      <c r="IV7" s="245"/>
    </row>
    <row r="8" spans="1:256" ht="12.75">
      <c r="A8" s="194" t="s">
        <v>82</v>
      </c>
      <c r="B8" s="303" t="str">
        <f>'Krycí list'!$O$31</f>
        <v>04.11.2013</v>
      </c>
      <c r="C8" s="191"/>
      <c r="D8" s="191"/>
      <c r="E8" s="191"/>
      <c r="F8" s="192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  <c r="IV8" s="245"/>
    </row>
    <row r="9" spans="1:256" ht="12.75">
      <c r="A9" s="195"/>
      <c r="B9" s="196"/>
      <c r="C9" s="196"/>
      <c r="D9" s="196"/>
      <c r="E9" s="196"/>
      <c r="F9" s="198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  <c r="IV9" s="245"/>
    </row>
    <row r="10" spans="1:256" ht="22.5">
      <c r="A10" s="199" t="s">
        <v>91</v>
      </c>
      <c r="B10" s="200" t="s">
        <v>84</v>
      </c>
      <c r="C10" s="200" t="s">
        <v>96</v>
      </c>
      <c r="D10" s="200" t="s">
        <v>95</v>
      </c>
      <c r="E10" s="200" t="s">
        <v>97</v>
      </c>
      <c r="F10" s="201" t="s">
        <v>85</v>
      </c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  <c r="IK10" s="245"/>
      <c r="IL10" s="245"/>
      <c r="IM10" s="245"/>
      <c r="IN10" s="245"/>
      <c r="IO10" s="245"/>
      <c r="IP10" s="245"/>
      <c r="IQ10" s="245"/>
      <c r="IR10" s="245"/>
      <c r="IS10" s="245"/>
      <c r="IT10" s="245"/>
      <c r="IU10" s="245"/>
      <c r="IV10" s="245"/>
    </row>
    <row r="11" spans="1:256" ht="12.75">
      <c r="A11" s="202">
        <v>1</v>
      </c>
      <c r="B11" s="203">
        <v>2</v>
      </c>
      <c r="C11" s="203">
        <v>3</v>
      </c>
      <c r="D11" s="203">
        <v>4</v>
      </c>
      <c r="E11" s="203">
        <v>5</v>
      </c>
      <c r="F11" s="204">
        <v>6</v>
      </c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5"/>
      <c r="IN11" s="245"/>
      <c r="IO11" s="245"/>
      <c r="IP11" s="245"/>
      <c r="IQ11" s="245"/>
      <c r="IR11" s="245"/>
      <c r="IS11" s="245"/>
      <c r="IT11" s="245"/>
      <c r="IU11" s="245"/>
      <c r="IV11" s="245"/>
    </row>
    <row r="12" spans="1:256" ht="12.75">
      <c r="A12" s="205"/>
      <c r="B12" s="185"/>
      <c r="C12" s="185"/>
      <c r="D12" s="185"/>
      <c r="E12" s="185"/>
      <c r="F12" s="187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  <c r="IL12" s="245"/>
      <c r="IM12" s="245"/>
      <c r="IN12" s="245"/>
      <c r="IO12" s="245"/>
      <c r="IP12" s="245"/>
      <c r="IQ12" s="245"/>
      <c r="IR12" s="245"/>
      <c r="IS12" s="245"/>
      <c r="IT12" s="245"/>
      <c r="IU12" s="245"/>
      <c r="IV12" s="245"/>
    </row>
    <row r="13" spans="1:256" ht="12.75">
      <c r="A13" s="246"/>
      <c r="B13" s="207" t="s">
        <v>740</v>
      </c>
      <c r="C13" s="213"/>
      <c r="D13" s="214"/>
      <c r="E13" s="215"/>
      <c r="F13" s="216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  <c r="IL13" s="245"/>
      <c r="IM13" s="245"/>
      <c r="IN13" s="245"/>
      <c r="IO13" s="245"/>
      <c r="IP13" s="245"/>
      <c r="IQ13" s="245"/>
      <c r="IR13" s="245"/>
      <c r="IS13" s="245"/>
      <c r="IT13" s="245"/>
      <c r="IU13" s="245"/>
      <c r="IV13" s="245"/>
    </row>
    <row r="14" spans="1:256" ht="22.5">
      <c r="A14" s="246"/>
      <c r="B14" s="212" t="s">
        <v>741</v>
      </c>
      <c r="C14" s="213">
        <v>1</v>
      </c>
      <c r="D14" s="214" t="s">
        <v>114</v>
      </c>
      <c r="E14" s="215"/>
      <c r="F14" s="216">
        <f>C14*E14</f>
        <v>0</v>
      </c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</row>
    <row r="15" spans="1:256" ht="12.75">
      <c r="A15" s="246"/>
      <c r="B15" s="212" t="s">
        <v>742</v>
      </c>
      <c r="C15" s="213">
        <v>1</v>
      </c>
      <c r="D15" s="214" t="s">
        <v>114</v>
      </c>
      <c r="E15" s="215"/>
      <c r="F15" s="216">
        <f>C15*E15</f>
        <v>0</v>
      </c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</row>
    <row r="16" spans="1:256" ht="12.75">
      <c r="A16" s="246"/>
      <c r="B16" s="212" t="s">
        <v>743</v>
      </c>
      <c r="C16" s="213">
        <v>1</v>
      </c>
      <c r="D16" s="214" t="s">
        <v>114</v>
      </c>
      <c r="E16" s="215"/>
      <c r="F16" s="216">
        <f>C16*E16</f>
        <v>0</v>
      </c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  <c r="II16" s="247"/>
      <c r="IJ16" s="247"/>
      <c r="IK16" s="247"/>
      <c r="IL16" s="247"/>
      <c r="IM16" s="247"/>
      <c r="IN16" s="247"/>
      <c r="IO16" s="247"/>
      <c r="IP16" s="247"/>
      <c r="IQ16" s="247"/>
      <c r="IR16" s="247"/>
      <c r="IS16" s="247"/>
      <c r="IT16" s="247"/>
      <c r="IU16" s="247"/>
      <c r="IV16" s="247"/>
    </row>
    <row r="17" spans="1:256" ht="12.75">
      <c r="A17" s="246"/>
      <c r="B17" s="212" t="s">
        <v>744</v>
      </c>
      <c r="C17" s="213"/>
      <c r="D17" s="214"/>
      <c r="E17" s="215"/>
      <c r="F17" s="216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  <c r="IJ17" s="247"/>
      <c r="IK17" s="247"/>
      <c r="IL17" s="247"/>
      <c r="IM17" s="247"/>
      <c r="IN17" s="247"/>
      <c r="IO17" s="247"/>
      <c r="IP17" s="247"/>
      <c r="IQ17" s="247"/>
      <c r="IR17" s="247"/>
      <c r="IS17" s="247"/>
      <c r="IT17" s="247"/>
      <c r="IU17" s="247"/>
      <c r="IV17" s="247"/>
    </row>
    <row r="18" spans="1:256" ht="12.75">
      <c r="A18" s="246"/>
      <c r="B18" s="212" t="s">
        <v>745</v>
      </c>
      <c r="C18" s="213">
        <v>83</v>
      </c>
      <c r="D18" s="214" t="s">
        <v>746</v>
      </c>
      <c r="E18" s="215"/>
      <c r="F18" s="216">
        <f>C18*E18</f>
        <v>0</v>
      </c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  <c r="IJ18" s="247"/>
      <c r="IK18" s="247"/>
      <c r="IL18" s="247"/>
      <c r="IM18" s="247"/>
      <c r="IN18" s="247"/>
      <c r="IO18" s="247"/>
      <c r="IP18" s="247"/>
      <c r="IQ18" s="247"/>
      <c r="IR18" s="247"/>
      <c r="IS18" s="247"/>
      <c r="IT18" s="247"/>
      <c r="IU18" s="247"/>
      <c r="IV18" s="247"/>
    </row>
    <row r="19" spans="1:256" ht="12.75">
      <c r="A19" s="246"/>
      <c r="B19" s="212" t="s">
        <v>747</v>
      </c>
      <c r="C19" s="213"/>
      <c r="D19" s="214"/>
      <c r="E19" s="215"/>
      <c r="F19" s="216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7"/>
      <c r="FL19" s="247"/>
      <c r="FM19" s="247"/>
      <c r="FN19" s="247"/>
      <c r="FO19" s="247"/>
      <c r="FP19" s="247"/>
      <c r="FQ19" s="247"/>
      <c r="FR19" s="247"/>
      <c r="FS19" s="247"/>
      <c r="FT19" s="247"/>
      <c r="FU19" s="247"/>
      <c r="FV19" s="247"/>
      <c r="FW19" s="247"/>
      <c r="FX19" s="247"/>
      <c r="FY19" s="247"/>
      <c r="FZ19" s="247"/>
      <c r="GA19" s="247"/>
      <c r="GB19" s="247"/>
      <c r="GC19" s="247"/>
      <c r="GD19" s="247"/>
      <c r="GE19" s="247"/>
      <c r="GF19" s="247"/>
      <c r="GG19" s="247"/>
      <c r="GH19" s="247"/>
      <c r="GI19" s="247"/>
      <c r="GJ19" s="247"/>
      <c r="GK19" s="247"/>
      <c r="GL19" s="247"/>
      <c r="GM19" s="247"/>
      <c r="GN19" s="247"/>
      <c r="GO19" s="247"/>
      <c r="GP19" s="247"/>
      <c r="GQ19" s="247"/>
      <c r="GR19" s="247"/>
      <c r="GS19" s="247"/>
      <c r="GT19" s="247"/>
      <c r="GU19" s="247"/>
      <c r="GV19" s="247"/>
      <c r="GW19" s="247"/>
      <c r="GX19" s="247"/>
      <c r="GY19" s="247"/>
      <c r="GZ19" s="247"/>
      <c r="HA19" s="247"/>
      <c r="HB19" s="247"/>
      <c r="HC19" s="247"/>
      <c r="HD19" s="247"/>
      <c r="HE19" s="247"/>
      <c r="HF19" s="247"/>
      <c r="HG19" s="247"/>
      <c r="HH19" s="247"/>
      <c r="HI19" s="247"/>
      <c r="HJ19" s="247"/>
      <c r="HK19" s="247"/>
      <c r="HL19" s="247"/>
      <c r="HM19" s="247"/>
      <c r="HN19" s="247"/>
      <c r="HO19" s="247"/>
      <c r="HP19" s="247"/>
      <c r="HQ19" s="247"/>
      <c r="HR19" s="247"/>
      <c r="HS19" s="247"/>
      <c r="HT19" s="247"/>
      <c r="HU19" s="247"/>
      <c r="HV19" s="247"/>
      <c r="HW19" s="247"/>
      <c r="HX19" s="247"/>
      <c r="HY19" s="247"/>
      <c r="HZ19" s="247"/>
      <c r="IA19" s="247"/>
      <c r="IB19" s="247"/>
      <c r="IC19" s="247"/>
      <c r="ID19" s="247"/>
      <c r="IE19" s="247"/>
      <c r="IF19" s="247"/>
      <c r="IG19" s="247"/>
      <c r="IH19" s="247"/>
      <c r="II19" s="247"/>
      <c r="IJ19" s="247"/>
      <c r="IK19" s="247"/>
      <c r="IL19" s="247"/>
      <c r="IM19" s="247"/>
      <c r="IN19" s="247"/>
      <c r="IO19" s="247"/>
      <c r="IP19" s="247"/>
      <c r="IQ19" s="247"/>
      <c r="IR19" s="247"/>
      <c r="IS19" s="247"/>
      <c r="IT19" s="247"/>
      <c r="IU19" s="247"/>
      <c r="IV19" s="247"/>
    </row>
    <row r="20" spans="1:256" ht="12.75">
      <c r="A20" s="246"/>
      <c r="B20" s="212" t="s">
        <v>748</v>
      </c>
      <c r="C20" s="213">
        <v>83</v>
      </c>
      <c r="D20" s="214" t="s">
        <v>746</v>
      </c>
      <c r="E20" s="215"/>
      <c r="F20" s="216">
        <f aca="true" t="shared" si="0" ref="F20:F25">C20*E20</f>
        <v>0</v>
      </c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7"/>
      <c r="FK20" s="247"/>
      <c r="FL20" s="247"/>
      <c r="FM20" s="247"/>
      <c r="FN20" s="247"/>
      <c r="FO20" s="247"/>
      <c r="FP20" s="247"/>
      <c r="FQ20" s="247"/>
      <c r="FR20" s="247"/>
      <c r="FS20" s="247"/>
      <c r="FT20" s="247"/>
      <c r="FU20" s="247"/>
      <c r="FV20" s="247"/>
      <c r="FW20" s="247"/>
      <c r="FX20" s="247"/>
      <c r="FY20" s="247"/>
      <c r="FZ20" s="247"/>
      <c r="GA20" s="247"/>
      <c r="GB20" s="247"/>
      <c r="GC20" s="247"/>
      <c r="GD20" s="247"/>
      <c r="GE20" s="247"/>
      <c r="GF20" s="247"/>
      <c r="GG20" s="247"/>
      <c r="GH20" s="247"/>
      <c r="GI20" s="247"/>
      <c r="GJ20" s="247"/>
      <c r="GK20" s="247"/>
      <c r="GL20" s="247"/>
      <c r="GM20" s="247"/>
      <c r="GN20" s="247"/>
      <c r="GO20" s="247"/>
      <c r="GP20" s="247"/>
      <c r="GQ20" s="247"/>
      <c r="GR20" s="247"/>
      <c r="GS20" s="247"/>
      <c r="GT20" s="247"/>
      <c r="GU20" s="247"/>
      <c r="GV20" s="247"/>
      <c r="GW20" s="247"/>
      <c r="GX20" s="247"/>
      <c r="GY20" s="247"/>
      <c r="GZ20" s="247"/>
      <c r="HA20" s="247"/>
      <c r="HB20" s="247"/>
      <c r="HC20" s="247"/>
      <c r="HD20" s="247"/>
      <c r="HE20" s="247"/>
      <c r="HF20" s="247"/>
      <c r="HG20" s="247"/>
      <c r="HH20" s="247"/>
      <c r="HI20" s="247"/>
      <c r="HJ20" s="247"/>
      <c r="HK20" s="247"/>
      <c r="HL20" s="247"/>
      <c r="HM20" s="247"/>
      <c r="HN20" s="247"/>
      <c r="HO20" s="247"/>
      <c r="HP20" s="247"/>
      <c r="HQ20" s="247"/>
      <c r="HR20" s="247"/>
      <c r="HS20" s="247"/>
      <c r="HT20" s="247"/>
      <c r="HU20" s="247"/>
      <c r="HV20" s="247"/>
      <c r="HW20" s="247"/>
      <c r="HX20" s="247"/>
      <c r="HY20" s="247"/>
      <c r="HZ20" s="247"/>
      <c r="IA20" s="247"/>
      <c r="IB20" s="247"/>
      <c r="IC20" s="247"/>
      <c r="ID20" s="247"/>
      <c r="IE20" s="247"/>
      <c r="IF20" s="247"/>
      <c r="IG20" s="247"/>
      <c r="IH20" s="247"/>
      <c r="II20" s="247"/>
      <c r="IJ20" s="247"/>
      <c r="IK20" s="247"/>
      <c r="IL20" s="247"/>
      <c r="IM20" s="247"/>
      <c r="IN20" s="247"/>
      <c r="IO20" s="247"/>
      <c r="IP20" s="247"/>
      <c r="IQ20" s="247"/>
      <c r="IR20" s="247"/>
      <c r="IS20" s="247"/>
      <c r="IT20" s="247"/>
      <c r="IU20" s="247"/>
      <c r="IV20" s="247"/>
    </row>
    <row r="21" spans="1:256" ht="12.75">
      <c r="A21" s="246"/>
      <c r="B21" s="212" t="s">
        <v>749</v>
      </c>
      <c r="C21" s="213">
        <v>2</v>
      </c>
      <c r="D21" s="214" t="s">
        <v>750</v>
      </c>
      <c r="E21" s="215"/>
      <c r="F21" s="216">
        <f t="shared" si="0"/>
        <v>0</v>
      </c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247"/>
      <c r="FG21" s="247"/>
      <c r="FH21" s="247"/>
      <c r="FI21" s="247"/>
      <c r="FJ21" s="247"/>
      <c r="FK21" s="247"/>
      <c r="FL21" s="247"/>
      <c r="FM21" s="247"/>
      <c r="FN21" s="247"/>
      <c r="FO21" s="247"/>
      <c r="FP21" s="247"/>
      <c r="FQ21" s="247"/>
      <c r="FR21" s="247"/>
      <c r="FS21" s="247"/>
      <c r="FT21" s="247"/>
      <c r="FU21" s="247"/>
      <c r="FV21" s="247"/>
      <c r="FW21" s="247"/>
      <c r="FX21" s="247"/>
      <c r="FY21" s="247"/>
      <c r="FZ21" s="247"/>
      <c r="GA21" s="247"/>
      <c r="GB21" s="247"/>
      <c r="GC21" s="247"/>
      <c r="GD21" s="247"/>
      <c r="GE21" s="247"/>
      <c r="GF21" s="247"/>
      <c r="GG21" s="247"/>
      <c r="GH21" s="247"/>
      <c r="GI21" s="247"/>
      <c r="GJ21" s="247"/>
      <c r="GK21" s="247"/>
      <c r="GL21" s="247"/>
      <c r="GM21" s="247"/>
      <c r="GN21" s="247"/>
      <c r="GO21" s="247"/>
      <c r="GP21" s="247"/>
      <c r="GQ21" s="247"/>
      <c r="GR21" s="247"/>
      <c r="GS21" s="247"/>
      <c r="GT21" s="247"/>
      <c r="GU21" s="247"/>
      <c r="GV21" s="247"/>
      <c r="GW21" s="247"/>
      <c r="GX21" s="247"/>
      <c r="GY21" s="247"/>
      <c r="GZ21" s="247"/>
      <c r="HA21" s="247"/>
      <c r="HB21" s="247"/>
      <c r="HC21" s="247"/>
      <c r="HD21" s="247"/>
      <c r="HE21" s="247"/>
      <c r="HF21" s="247"/>
      <c r="HG21" s="247"/>
      <c r="HH21" s="247"/>
      <c r="HI21" s="247"/>
      <c r="HJ21" s="247"/>
      <c r="HK21" s="247"/>
      <c r="HL21" s="247"/>
      <c r="HM21" s="247"/>
      <c r="HN21" s="247"/>
      <c r="HO21" s="247"/>
      <c r="HP21" s="247"/>
      <c r="HQ21" s="247"/>
      <c r="HR21" s="247"/>
      <c r="HS21" s="247"/>
      <c r="HT21" s="247"/>
      <c r="HU21" s="247"/>
      <c r="HV21" s="247"/>
      <c r="HW21" s="247"/>
      <c r="HX21" s="247"/>
      <c r="HY21" s="247"/>
      <c r="HZ21" s="247"/>
      <c r="IA21" s="247"/>
      <c r="IB21" s="247"/>
      <c r="IC21" s="247"/>
      <c r="ID21" s="247"/>
      <c r="IE21" s="247"/>
      <c r="IF21" s="247"/>
      <c r="IG21" s="247"/>
      <c r="IH21" s="247"/>
      <c r="II21" s="247"/>
      <c r="IJ21" s="247"/>
      <c r="IK21" s="247"/>
      <c r="IL21" s="247"/>
      <c r="IM21" s="247"/>
      <c r="IN21" s="247"/>
      <c r="IO21" s="247"/>
      <c r="IP21" s="247"/>
      <c r="IQ21" s="247"/>
      <c r="IR21" s="247"/>
      <c r="IS21" s="247"/>
      <c r="IT21" s="247"/>
      <c r="IU21" s="247"/>
      <c r="IV21" s="247"/>
    </row>
    <row r="22" spans="1:256" ht="12.75">
      <c r="A22" s="246"/>
      <c r="B22" s="212" t="s">
        <v>751</v>
      </c>
      <c r="C22" s="213">
        <v>1</v>
      </c>
      <c r="D22" s="214" t="s">
        <v>750</v>
      </c>
      <c r="E22" s="215"/>
      <c r="F22" s="216">
        <f t="shared" si="0"/>
        <v>0</v>
      </c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7"/>
      <c r="FJ22" s="247"/>
      <c r="FK22" s="247"/>
      <c r="FL22" s="247"/>
      <c r="FM22" s="247"/>
      <c r="FN22" s="247"/>
      <c r="FO22" s="247"/>
      <c r="FP22" s="247"/>
      <c r="FQ22" s="247"/>
      <c r="FR22" s="247"/>
      <c r="FS22" s="247"/>
      <c r="FT22" s="247"/>
      <c r="FU22" s="247"/>
      <c r="FV22" s="247"/>
      <c r="FW22" s="247"/>
      <c r="FX22" s="247"/>
      <c r="FY22" s="247"/>
      <c r="FZ22" s="247"/>
      <c r="GA22" s="247"/>
      <c r="GB22" s="247"/>
      <c r="GC22" s="247"/>
      <c r="GD22" s="247"/>
      <c r="GE22" s="247"/>
      <c r="GF22" s="247"/>
      <c r="GG22" s="247"/>
      <c r="GH22" s="247"/>
      <c r="GI22" s="247"/>
      <c r="GJ22" s="247"/>
      <c r="GK22" s="247"/>
      <c r="GL22" s="247"/>
      <c r="GM22" s="247"/>
      <c r="GN22" s="247"/>
      <c r="GO22" s="247"/>
      <c r="GP22" s="247"/>
      <c r="GQ22" s="247"/>
      <c r="GR22" s="247"/>
      <c r="GS22" s="247"/>
      <c r="GT22" s="247"/>
      <c r="GU22" s="247"/>
      <c r="GV22" s="247"/>
      <c r="GW22" s="247"/>
      <c r="GX22" s="247"/>
      <c r="GY22" s="247"/>
      <c r="GZ22" s="247"/>
      <c r="HA22" s="247"/>
      <c r="HB22" s="247"/>
      <c r="HC22" s="247"/>
      <c r="HD22" s="247"/>
      <c r="HE22" s="247"/>
      <c r="HF22" s="247"/>
      <c r="HG22" s="247"/>
      <c r="HH22" s="247"/>
      <c r="HI22" s="247"/>
      <c r="HJ22" s="247"/>
      <c r="HK22" s="247"/>
      <c r="HL22" s="247"/>
      <c r="HM22" s="247"/>
      <c r="HN22" s="247"/>
      <c r="HO22" s="247"/>
      <c r="HP22" s="247"/>
      <c r="HQ22" s="247"/>
      <c r="HR22" s="247"/>
      <c r="HS22" s="247"/>
      <c r="HT22" s="247"/>
      <c r="HU22" s="247"/>
      <c r="HV22" s="247"/>
      <c r="HW22" s="247"/>
      <c r="HX22" s="247"/>
      <c r="HY22" s="247"/>
      <c r="HZ22" s="247"/>
      <c r="IA22" s="247"/>
      <c r="IB22" s="247"/>
      <c r="IC22" s="247"/>
      <c r="ID22" s="247"/>
      <c r="IE22" s="247"/>
      <c r="IF22" s="247"/>
      <c r="IG22" s="247"/>
      <c r="IH22" s="247"/>
      <c r="II22" s="247"/>
      <c r="IJ22" s="247"/>
      <c r="IK22" s="247"/>
      <c r="IL22" s="247"/>
      <c r="IM22" s="247"/>
      <c r="IN22" s="247"/>
      <c r="IO22" s="247"/>
      <c r="IP22" s="247"/>
      <c r="IQ22" s="247"/>
      <c r="IR22" s="247"/>
      <c r="IS22" s="247"/>
      <c r="IT22" s="247"/>
      <c r="IU22" s="247"/>
      <c r="IV22" s="247"/>
    </row>
    <row r="23" spans="1:256" ht="12.75">
      <c r="A23" s="246"/>
      <c r="B23" s="212" t="s">
        <v>752</v>
      </c>
      <c r="C23" s="213">
        <v>2</v>
      </c>
      <c r="D23" s="214" t="s">
        <v>750</v>
      </c>
      <c r="E23" s="215"/>
      <c r="F23" s="216">
        <f t="shared" si="0"/>
        <v>0</v>
      </c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7"/>
      <c r="FL23" s="247"/>
      <c r="FM23" s="247"/>
      <c r="FN23" s="247"/>
      <c r="FO23" s="247"/>
      <c r="FP23" s="247"/>
      <c r="FQ23" s="247"/>
      <c r="FR23" s="247"/>
      <c r="FS23" s="247"/>
      <c r="FT23" s="247"/>
      <c r="FU23" s="247"/>
      <c r="FV23" s="247"/>
      <c r="FW23" s="247"/>
      <c r="FX23" s="247"/>
      <c r="FY23" s="247"/>
      <c r="FZ23" s="247"/>
      <c r="GA23" s="247"/>
      <c r="GB23" s="247"/>
      <c r="GC23" s="247"/>
      <c r="GD23" s="247"/>
      <c r="GE23" s="247"/>
      <c r="GF23" s="247"/>
      <c r="GG23" s="247"/>
      <c r="GH23" s="247"/>
      <c r="GI23" s="247"/>
      <c r="GJ23" s="247"/>
      <c r="GK23" s="247"/>
      <c r="GL23" s="247"/>
      <c r="GM23" s="247"/>
      <c r="GN23" s="247"/>
      <c r="GO23" s="247"/>
      <c r="GP23" s="247"/>
      <c r="GQ23" s="247"/>
      <c r="GR23" s="247"/>
      <c r="GS23" s="247"/>
      <c r="GT23" s="247"/>
      <c r="GU23" s="247"/>
      <c r="GV23" s="247"/>
      <c r="GW23" s="247"/>
      <c r="GX23" s="247"/>
      <c r="GY23" s="247"/>
      <c r="GZ23" s="247"/>
      <c r="HA23" s="247"/>
      <c r="HB23" s="247"/>
      <c r="HC23" s="247"/>
      <c r="HD23" s="247"/>
      <c r="HE23" s="247"/>
      <c r="HF23" s="247"/>
      <c r="HG23" s="247"/>
      <c r="HH23" s="247"/>
      <c r="HI23" s="247"/>
      <c r="HJ23" s="247"/>
      <c r="HK23" s="247"/>
      <c r="HL23" s="247"/>
      <c r="HM23" s="247"/>
      <c r="HN23" s="247"/>
      <c r="HO23" s="247"/>
      <c r="HP23" s="247"/>
      <c r="HQ23" s="247"/>
      <c r="HR23" s="247"/>
      <c r="HS23" s="247"/>
      <c r="HT23" s="247"/>
      <c r="HU23" s="247"/>
      <c r="HV23" s="247"/>
      <c r="HW23" s="247"/>
      <c r="HX23" s="247"/>
      <c r="HY23" s="247"/>
      <c r="HZ23" s="247"/>
      <c r="IA23" s="247"/>
      <c r="IB23" s="247"/>
      <c r="IC23" s="247"/>
      <c r="ID23" s="247"/>
      <c r="IE23" s="247"/>
      <c r="IF23" s="247"/>
      <c r="IG23" s="247"/>
      <c r="IH23" s="247"/>
      <c r="II23" s="247"/>
      <c r="IJ23" s="247"/>
      <c r="IK23" s="247"/>
      <c r="IL23" s="247"/>
      <c r="IM23" s="247"/>
      <c r="IN23" s="247"/>
      <c r="IO23" s="247"/>
      <c r="IP23" s="247"/>
      <c r="IQ23" s="247"/>
      <c r="IR23" s="247"/>
      <c r="IS23" s="247"/>
      <c r="IT23" s="247"/>
      <c r="IU23" s="247"/>
      <c r="IV23" s="247"/>
    </row>
    <row r="24" spans="1:256" ht="12.75">
      <c r="A24" s="246"/>
      <c r="B24" s="212" t="s">
        <v>753</v>
      </c>
      <c r="C24" s="213">
        <v>2</v>
      </c>
      <c r="D24" s="214" t="s">
        <v>750</v>
      </c>
      <c r="E24" s="215"/>
      <c r="F24" s="216">
        <f t="shared" si="0"/>
        <v>0</v>
      </c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  <c r="FE24" s="247"/>
      <c r="FF24" s="247"/>
      <c r="FG24" s="247"/>
      <c r="FH24" s="247"/>
      <c r="FI24" s="247"/>
      <c r="FJ24" s="247"/>
      <c r="FK24" s="247"/>
      <c r="FL24" s="247"/>
      <c r="FM24" s="247"/>
      <c r="FN24" s="247"/>
      <c r="FO24" s="247"/>
      <c r="FP24" s="247"/>
      <c r="FQ24" s="247"/>
      <c r="FR24" s="247"/>
      <c r="FS24" s="247"/>
      <c r="FT24" s="247"/>
      <c r="FU24" s="247"/>
      <c r="FV24" s="247"/>
      <c r="FW24" s="247"/>
      <c r="FX24" s="247"/>
      <c r="FY24" s="247"/>
      <c r="FZ24" s="247"/>
      <c r="GA24" s="247"/>
      <c r="GB24" s="247"/>
      <c r="GC24" s="247"/>
      <c r="GD24" s="247"/>
      <c r="GE24" s="247"/>
      <c r="GF24" s="247"/>
      <c r="GG24" s="247"/>
      <c r="GH24" s="247"/>
      <c r="GI24" s="247"/>
      <c r="GJ24" s="247"/>
      <c r="GK24" s="247"/>
      <c r="GL24" s="247"/>
      <c r="GM24" s="247"/>
      <c r="GN24" s="247"/>
      <c r="GO24" s="247"/>
      <c r="GP24" s="247"/>
      <c r="GQ24" s="247"/>
      <c r="GR24" s="247"/>
      <c r="GS24" s="247"/>
      <c r="GT24" s="247"/>
      <c r="GU24" s="247"/>
      <c r="GV24" s="247"/>
      <c r="GW24" s="247"/>
      <c r="GX24" s="247"/>
      <c r="GY24" s="247"/>
      <c r="GZ24" s="247"/>
      <c r="HA24" s="247"/>
      <c r="HB24" s="247"/>
      <c r="HC24" s="247"/>
      <c r="HD24" s="247"/>
      <c r="HE24" s="247"/>
      <c r="HF24" s="247"/>
      <c r="HG24" s="247"/>
      <c r="HH24" s="247"/>
      <c r="HI24" s="247"/>
      <c r="HJ24" s="247"/>
      <c r="HK24" s="247"/>
      <c r="HL24" s="247"/>
      <c r="HM24" s="247"/>
      <c r="HN24" s="247"/>
      <c r="HO24" s="247"/>
      <c r="HP24" s="247"/>
      <c r="HQ24" s="247"/>
      <c r="HR24" s="247"/>
      <c r="HS24" s="247"/>
      <c r="HT24" s="247"/>
      <c r="HU24" s="247"/>
      <c r="HV24" s="247"/>
      <c r="HW24" s="247"/>
      <c r="HX24" s="247"/>
      <c r="HY24" s="247"/>
      <c r="HZ24" s="247"/>
      <c r="IA24" s="247"/>
      <c r="IB24" s="247"/>
      <c r="IC24" s="247"/>
      <c r="ID24" s="247"/>
      <c r="IE24" s="247"/>
      <c r="IF24" s="247"/>
      <c r="IG24" s="247"/>
      <c r="IH24" s="247"/>
      <c r="II24" s="247"/>
      <c r="IJ24" s="247"/>
      <c r="IK24" s="247"/>
      <c r="IL24" s="247"/>
      <c r="IM24" s="247"/>
      <c r="IN24" s="247"/>
      <c r="IO24" s="247"/>
      <c r="IP24" s="247"/>
      <c r="IQ24" s="247"/>
      <c r="IR24" s="247"/>
      <c r="IS24" s="247"/>
      <c r="IT24" s="247"/>
      <c r="IU24" s="247"/>
      <c r="IV24" s="247"/>
    </row>
    <row r="25" spans="1:256" ht="12.75">
      <c r="A25" s="246"/>
      <c r="B25" s="212" t="s">
        <v>754</v>
      </c>
      <c r="C25" s="213">
        <v>1</v>
      </c>
      <c r="D25" s="214" t="s">
        <v>750</v>
      </c>
      <c r="E25" s="215"/>
      <c r="F25" s="216">
        <f t="shared" si="0"/>
        <v>0</v>
      </c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7"/>
      <c r="FJ25" s="247"/>
      <c r="FK25" s="247"/>
      <c r="FL25" s="247"/>
      <c r="FM25" s="247"/>
      <c r="FN25" s="247"/>
      <c r="FO25" s="247"/>
      <c r="FP25" s="247"/>
      <c r="FQ25" s="247"/>
      <c r="FR25" s="247"/>
      <c r="FS25" s="247"/>
      <c r="FT25" s="247"/>
      <c r="FU25" s="247"/>
      <c r="FV25" s="247"/>
      <c r="FW25" s="247"/>
      <c r="FX25" s="247"/>
      <c r="FY25" s="247"/>
      <c r="FZ25" s="247"/>
      <c r="GA25" s="247"/>
      <c r="GB25" s="247"/>
      <c r="GC25" s="247"/>
      <c r="GD25" s="247"/>
      <c r="GE25" s="247"/>
      <c r="GF25" s="247"/>
      <c r="GG25" s="247"/>
      <c r="GH25" s="247"/>
      <c r="GI25" s="247"/>
      <c r="GJ25" s="247"/>
      <c r="GK25" s="247"/>
      <c r="GL25" s="247"/>
      <c r="GM25" s="247"/>
      <c r="GN25" s="247"/>
      <c r="GO25" s="247"/>
      <c r="GP25" s="247"/>
      <c r="GQ25" s="247"/>
      <c r="GR25" s="247"/>
      <c r="GS25" s="247"/>
      <c r="GT25" s="247"/>
      <c r="GU25" s="247"/>
      <c r="GV25" s="247"/>
      <c r="GW25" s="247"/>
      <c r="GX25" s="247"/>
      <c r="GY25" s="247"/>
      <c r="GZ25" s="247"/>
      <c r="HA25" s="247"/>
      <c r="HB25" s="247"/>
      <c r="HC25" s="247"/>
      <c r="HD25" s="247"/>
      <c r="HE25" s="247"/>
      <c r="HF25" s="247"/>
      <c r="HG25" s="247"/>
      <c r="HH25" s="247"/>
      <c r="HI25" s="247"/>
      <c r="HJ25" s="247"/>
      <c r="HK25" s="247"/>
      <c r="HL25" s="247"/>
      <c r="HM25" s="247"/>
      <c r="HN25" s="247"/>
      <c r="HO25" s="247"/>
      <c r="HP25" s="247"/>
      <c r="HQ25" s="247"/>
      <c r="HR25" s="247"/>
      <c r="HS25" s="247"/>
      <c r="HT25" s="247"/>
      <c r="HU25" s="247"/>
      <c r="HV25" s="247"/>
      <c r="HW25" s="247"/>
      <c r="HX25" s="247"/>
      <c r="HY25" s="247"/>
      <c r="HZ25" s="247"/>
      <c r="IA25" s="247"/>
      <c r="IB25" s="247"/>
      <c r="IC25" s="247"/>
      <c r="ID25" s="247"/>
      <c r="IE25" s="247"/>
      <c r="IF25" s="247"/>
      <c r="IG25" s="247"/>
      <c r="IH25" s="247"/>
      <c r="II25" s="247"/>
      <c r="IJ25" s="247"/>
      <c r="IK25" s="247"/>
      <c r="IL25" s="247"/>
      <c r="IM25" s="247"/>
      <c r="IN25" s="247"/>
      <c r="IO25" s="247"/>
      <c r="IP25" s="247"/>
      <c r="IQ25" s="247"/>
      <c r="IR25" s="247"/>
      <c r="IS25" s="247"/>
      <c r="IT25" s="247"/>
      <c r="IU25" s="247"/>
      <c r="IV25" s="247"/>
    </row>
    <row r="26" spans="1:256" ht="12.75">
      <c r="A26" s="246"/>
      <c r="B26" s="207" t="s">
        <v>755</v>
      </c>
      <c r="C26" s="213"/>
      <c r="D26" s="214"/>
      <c r="E26" s="215"/>
      <c r="F26" s="216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7"/>
      <c r="EV26" s="247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7"/>
      <c r="FJ26" s="247"/>
      <c r="FK26" s="247"/>
      <c r="FL26" s="247"/>
      <c r="FM26" s="247"/>
      <c r="FN26" s="247"/>
      <c r="FO26" s="247"/>
      <c r="FP26" s="247"/>
      <c r="FQ26" s="247"/>
      <c r="FR26" s="247"/>
      <c r="FS26" s="247"/>
      <c r="FT26" s="247"/>
      <c r="FU26" s="247"/>
      <c r="FV26" s="247"/>
      <c r="FW26" s="247"/>
      <c r="FX26" s="247"/>
      <c r="FY26" s="247"/>
      <c r="FZ26" s="247"/>
      <c r="GA26" s="247"/>
      <c r="GB26" s="247"/>
      <c r="GC26" s="247"/>
      <c r="GD26" s="247"/>
      <c r="GE26" s="247"/>
      <c r="GF26" s="247"/>
      <c r="GG26" s="247"/>
      <c r="GH26" s="247"/>
      <c r="GI26" s="247"/>
      <c r="GJ26" s="247"/>
      <c r="GK26" s="247"/>
      <c r="GL26" s="247"/>
      <c r="GM26" s="247"/>
      <c r="GN26" s="247"/>
      <c r="GO26" s="247"/>
      <c r="GP26" s="247"/>
      <c r="GQ26" s="247"/>
      <c r="GR26" s="247"/>
      <c r="GS26" s="247"/>
      <c r="GT26" s="247"/>
      <c r="GU26" s="247"/>
      <c r="GV26" s="247"/>
      <c r="GW26" s="247"/>
      <c r="GX26" s="247"/>
      <c r="GY26" s="247"/>
      <c r="GZ26" s="247"/>
      <c r="HA26" s="247"/>
      <c r="HB26" s="247"/>
      <c r="HC26" s="247"/>
      <c r="HD26" s="247"/>
      <c r="HE26" s="247"/>
      <c r="HF26" s="247"/>
      <c r="HG26" s="247"/>
      <c r="HH26" s="247"/>
      <c r="HI26" s="247"/>
      <c r="HJ26" s="247"/>
      <c r="HK26" s="247"/>
      <c r="HL26" s="247"/>
      <c r="HM26" s="247"/>
      <c r="HN26" s="247"/>
      <c r="HO26" s="247"/>
      <c r="HP26" s="247"/>
      <c r="HQ26" s="247"/>
      <c r="HR26" s="247"/>
      <c r="HS26" s="247"/>
      <c r="HT26" s="247"/>
      <c r="HU26" s="247"/>
      <c r="HV26" s="247"/>
      <c r="HW26" s="247"/>
      <c r="HX26" s="247"/>
      <c r="HY26" s="247"/>
      <c r="HZ26" s="247"/>
      <c r="IA26" s="247"/>
      <c r="IB26" s="247"/>
      <c r="IC26" s="247"/>
      <c r="ID26" s="247"/>
      <c r="IE26" s="247"/>
      <c r="IF26" s="247"/>
      <c r="IG26" s="247"/>
      <c r="IH26" s="247"/>
      <c r="II26" s="247"/>
      <c r="IJ26" s="247"/>
      <c r="IK26" s="247"/>
      <c r="IL26" s="247"/>
      <c r="IM26" s="247"/>
      <c r="IN26" s="247"/>
      <c r="IO26" s="247"/>
      <c r="IP26" s="247"/>
      <c r="IQ26" s="247"/>
      <c r="IR26" s="247"/>
      <c r="IS26" s="247"/>
      <c r="IT26" s="247"/>
      <c r="IU26" s="247"/>
      <c r="IV26" s="247"/>
    </row>
    <row r="27" spans="1:256" ht="12.75">
      <c r="A27" s="246"/>
      <c r="B27" s="212" t="s">
        <v>756</v>
      </c>
      <c r="C27" s="213">
        <v>4</v>
      </c>
      <c r="D27" s="214" t="s">
        <v>750</v>
      </c>
      <c r="E27" s="215"/>
      <c r="F27" s="216">
        <f>C27*E27</f>
        <v>0</v>
      </c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7"/>
      <c r="EW27" s="247"/>
      <c r="EX27" s="247"/>
      <c r="EY27" s="247"/>
      <c r="EZ27" s="247"/>
      <c r="FA27" s="247"/>
      <c r="FB27" s="247"/>
      <c r="FC27" s="247"/>
      <c r="FD27" s="247"/>
      <c r="FE27" s="247"/>
      <c r="FF27" s="247"/>
      <c r="FG27" s="247"/>
      <c r="FH27" s="247"/>
      <c r="FI27" s="247"/>
      <c r="FJ27" s="247"/>
      <c r="FK27" s="247"/>
      <c r="FL27" s="247"/>
      <c r="FM27" s="247"/>
      <c r="FN27" s="247"/>
      <c r="FO27" s="247"/>
      <c r="FP27" s="247"/>
      <c r="FQ27" s="247"/>
      <c r="FR27" s="247"/>
      <c r="FS27" s="247"/>
      <c r="FT27" s="247"/>
      <c r="FU27" s="247"/>
      <c r="FV27" s="247"/>
      <c r="FW27" s="247"/>
      <c r="FX27" s="247"/>
      <c r="FY27" s="247"/>
      <c r="FZ27" s="247"/>
      <c r="GA27" s="247"/>
      <c r="GB27" s="247"/>
      <c r="GC27" s="247"/>
      <c r="GD27" s="247"/>
      <c r="GE27" s="247"/>
      <c r="GF27" s="247"/>
      <c r="GG27" s="247"/>
      <c r="GH27" s="247"/>
      <c r="GI27" s="247"/>
      <c r="GJ27" s="247"/>
      <c r="GK27" s="247"/>
      <c r="GL27" s="247"/>
      <c r="GM27" s="247"/>
      <c r="GN27" s="247"/>
      <c r="GO27" s="247"/>
      <c r="GP27" s="247"/>
      <c r="GQ27" s="247"/>
      <c r="GR27" s="247"/>
      <c r="GS27" s="247"/>
      <c r="GT27" s="247"/>
      <c r="GU27" s="247"/>
      <c r="GV27" s="247"/>
      <c r="GW27" s="247"/>
      <c r="GX27" s="247"/>
      <c r="GY27" s="247"/>
      <c r="GZ27" s="247"/>
      <c r="HA27" s="247"/>
      <c r="HB27" s="247"/>
      <c r="HC27" s="247"/>
      <c r="HD27" s="247"/>
      <c r="HE27" s="247"/>
      <c r="HF27" s="247"/>
      <c r="HG27" s="247"/>
      <c r="HH27" s="247"/>
      <c r="HI27" s="247"/>
      <c r="HJ27" s="247"/>
      <c r="HK27" s="247"/>
      <c r="HL27" s="247"/>
      <c r="HM27" s="247"/>
      <c r="HN27" s="247"/>
      <c r="HO27" s="247"/>
      <c r="HP27" s="247"/>
      <c r="HQ27" s="247"/>
      <c r="HR27" s="247"/>
      <c r="HS27" s="247"/>
      <c r="HT27" s="247"/>
      <c r="HU27" s="247"/>
      <c r="HV27" s="247"/>
      <c r="HW27" s="247"/>
      <c r="HX27" s="247"/>
      <c r="HY27" s="247"/>
      <c r="HZ27" s="247"/>
      <c r="IA27" s="247"/>
      <c r="IB27" s="247"/>
      <c r="IC27" s="247"/>
      <c r="ID27" s="247"/>
      <c r="IE27" s="247"/>
      <c r="IF27" s="247"/>
      <c r="IG27" s="247"/>
      <c r="IH27" s="247"/>
      <c r="II27" s="247"/>
      <c r="IJ27" s="247"/>
      <c r="IK27" s="247"/>
      <c r="IL27" s="247"/>
      <c r="IM27" s="247"/>
      <c r="IN27" s="247"/>
      <c r="IO27" s="247"/>
      <c r="IP27" s="247"/>
      <c r="IQ27" s="247"/>
      <c r="IR27" s="247"/>
      <c r="IS27" s="247"/>
      <c r="IT27" s="247"/>
      <c r="IU27" s="247"/>
      <c r="IV27" s="247"/>
    </row>
    <row r="28" spans="1:256" ht="12.75">
      <c r="A28" s="246"/>
      <c r="B28" s="212" t="s">
        <v>757</v>
      </c>
      <c r="C28" s="213">
        <v>4</v>
      </c>
      <c r="D28" s="214" t="s">
        <v>750</v>
      </c>
      <c r="E28" s="215"/>
      <c r="F28" s="216">
        <f>C28*E28</f>
        <v>0</v>
      </c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7"/>
      <c r="DY28" s="247"/>
      <c r="DZ28" s="247"/>
      <c r="EA28" s="247"/>
      <c r="EB28" s="247"/>
      <c r="EC28" s="247"/>
      <c r="ED28" s="247"/>
      <c r="EE28" s="247"/>
      <c r="EF28" s="247"/>
      <c r="EG28" s="247"/>
      <c r="EH28" s="247"/>
      <c r="EI28" s="247"/>
      <c r="EJ28" s="247"/>
      <c r="EK28" s="247"/>
      <c r="EL28" s="247"/>
      <c r="EM28" s="247"/>
      <c r="EN28" s="247"/>
      <c r="EO28" s="247"/>
      <c r="EP28" s="247"/>
      <c r="EQ28" s="247"/>
      <c r="ER28" s="247"/>
      <c r="ES28" s="247"/>
      <c r="ET28" s="247"/>
      <c r="EU28" s="247"/>
      <c r="EV28" s="247"/>
      <c r="EW28" s="247"/>
      <c r="EX28" s="247"/>
      <c r="EY28" s="247"/>
      <c r="EZ28" s="247"/>
      <c r="FA28" s="247"/>
      <c r="FB28" s="247"/>
      <c r="FC28" s="247"/>
      <c r="FD28" s="247"/>
      <c r="FE28" s="247"/>
      <c r="FF28" s="247"/>
      <c r="FG28" s="247"/>
      <c r="FH28" s="247"/>
      <c r="FI28" s="247"/>
      <c r="FJ28" s="247"/>
      <c r="FK28" s="247"/>
      <c r="FL28" s="247"/>
      <c r="FM28" s="247"/>
      <c r="FN28" s="247"/>
      <c r="FO28" s="247"/>
      <c r="FP28" s="247"/>
      <c r="FQ28" s="247"/>
      <c r="FR28" s="247"/>
      <c r="FS28" s="247"/>
      <c r="FT28" s="247"/>
      <c r="FU28" s="247"/>
      <c r="FV28" s="247"/>
      <c r="FW28" s="247"/>
      <c r="FX28" s="247"/>
      <c r="FY28" s="247"/>
      <c r="FZ28" s="247"/>
      <c r="GA28" s="247"/>
      <c r="GB28" s="247"/>
      <c r="GC28" s="247"/>
      <c r="GD28" s="247"/>
      <c r="GE28" s="247"/>
      <c r="GF28" s="247"/>
      <c r="GG28" s="247"/>
      <c r="GH28" s="247"/>
      <c r="GI28" s="247"/>
      <c r="GJ28" s="247"/>
      <c r="GK28" s="247"/>
      <c r="GL28" s="247"/>
      <c r="GM28" s="247"/>
      <c r="GN28" s="247"/>
      <c r="GO28" s="247"/>
      <c r="GP28" s="247"/>
      <c r="GQ28" s="247"/>
      <c r="GR28" s="247"/>
      <c r="GS28" s="247"/>
      <c r="GT28" s="247"/>
      <c r="GU28" s="247"/>
      <c r="GV28" s="247"/>
      <c r="GW28" s="247"/>
      <c r="GX28" s="247"/>
      <c r="GY28" s="247"/>
      <c r="GZ28" s="247"/>
      <c r="HA28" s="247"/>
      <c r="HB28" s="247"/>
      <c r="HC28" s="247"/>
      <c r="HD28" s="247"/>
      <c r="HE28" s="247"/>
      <c r="HF28" s="247"/>
      <c r="HG28" s="247"/>
      <c r="HH28" s="247"/>
      <c r="HI28" s="247"/>
      <c r="HJ28" s="247"/>
      <c r="HK28" s="247"/>
      <c r="HL28" s="247"/>
      <c r="HM28" s="247"/>
      <c r="HN28" s="247"/>
      <c r="HO28" s="247"/>
      <c r="HP28" s="247"/>
      <c r="HQ28" s="247"/>
      <c r="HR28" s="247"/>
      <c r="HS28" s="247"/>
      <c r="HT28" s="247"/>
      <c r="HU28" s="247"/>
      <c r="HV28" s="247"/>
      <c r="HW28" s="247"/>
      <c r="HX28" s="247"/>
      <c r="HY28" s="247"/>
      <c r="HZ28" s="247"/>
      <c r="IA28" s="247"/>
      <c r="IB28" s="247"/>
      <c r="IC28" s="247"/>
      <c r="ID28" s="247"/>
      <c r="IE28" s="247"/>
      <c r="IF28" s="247"/>
      <c r="IG28" s="247"/>
      <c r="IH28" s="247"/>
      <c r="II28" s="247"/>
      <c r="IJ28" s="247"/>
      <c r="IK28" s="247"/>
      <c r="IL28" s="247"/>
      <c r="IM28" s="247"/>
      <c r="IN28" s="247"/>
      <c r="IO28" s="247"/>
      <c r="IP28" s="247"/>
      <c r="IQ28" s="247"/>
      <c r="IR28" s="247"/>
      <c r="IS28" s="247"/>
      <c r="IT28" s="247"/>
      <c r="IU28" s="247"/>
      <c r="IV28" s="247"/>
    </row>
    <row r="29" spans="1:256" ht="22.5">
      <c r="A29" s="246"/>
      <c r="B29" s="212" t="s">
        <v>758</v>
      </c>
      <c r="C29" s="213">
        <v>1</v>
      </c>
      <c r="D29" s="214" t="s">
        <v>750</v>
      </c>
      <c r="E29" s="215"/>
      <c r="F29" s="216">
        <f>C29*E29</f>
        <v>0</v>
      </c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247"/>
      <c r="DX29" s="247"/>
      <c r="DY29" s="247"/>
      <c r="DZ29" s="247"/>
      <c r="EA29" s="247"/>
      <c r="EB29" s="247"/>
      <c r="EC29" s="247"/>
      <c r="ED29" s="247"/>
      <c r="EE29" s="247"/>
      <c r="EF29" s="247"/>
      <c r="EG29" s="247"/>
      <c r="EH29" s="247"/>
      <c r="EI29" s="247"/>
      <c r="EJ29" s="247"/>
      <c r="EK29" s="247"/>
      <c r="EL29" s="247"/>
      <c r="EM29" s="247"/>
      <c r="EN29" s="247"/>
      <c r="EO29" s="247"/>
      <c r="EP29" s="247"/>
      <c r="EQ29" s="247"/>
      <c r="ER29" s="247"/>
      <c r="ES29" s="247"/>
      <c r="ET29" s="247"/>
      <c r="EU29" s="247"/>
      <c r="EV29" s="247"/>
      <c r="EW29" s="247"/>
      <c r="EX29" s="247"/>
      <c r="EY29" s="247"/>
      <c r="EZ29" s="247"/>
      <c r="FA29" s="247"/>
      <c r="FB29" s="247"/>
      <c r="FC29" s="247"/>
      <c r="FD29" s="247"/>
      <c r="FE29" s="247"/>
      <c r="FF29" s="247"/>
      <c r="FG29" s="247"/>
      <c r="FH29" s="247"/>
      <c r="FI29" s="247"/>
      <c r="FJ29" s="247"/>
      <c r="FK29" s="247"/>
      <c r="FL29" s="247"/>
      <c r="FM29" s="247"/>
      <c r="FN29" s="247"/>
      <c r="FO29" s="247"/>
      <c r="FP29" s="247"/>
      <c r="FQ29" s="247"/>
      <c r="FR29" s="247"/>
      <c r="FS29" s="247"/>
      <c r="FT29" s="247"/>
      <c r="FU29" s="247"/>
      <c r="FV29" s="247"/>
      <c r="FW29" s="247"/>
      <c r="FX29" s="247"/>
      <c r="FY29" s="247"/>
      <c r="FZ29" s="247"/>
      <c r="GA29" s="247"/>
      <c r="GB29" s="247"/>
      <c r="GC29" s="247"/>
      <c r="GD29" s="247"/>
      <c r="GE29" s="247"/>
      <c r="GF29" s="247"/>
      <c r="GG29" s="247"/>
      <c r="GH29" s="247"/>
      <c r="GI29" s="247"/>
      <c r="GJ29" s="247"/>
      <c r="GK29" s="247"/>
      <c r="GL29" s="247"/>
      <c r="GM29" s="247"/>
      <c r="GN29" s="247"/>
      <c r="GO29" s="247"/>
      <c r="GP29" s="247"/>
      <c r="GQ29" s="247"/>
      <c r="GR29" s="247"/>
      <c r="GS29" s="247"/>
      <c r="GT29" s="247"/>
      <c r="GU29" s="247"/>
      <c r="GV29" s="247"/>
      <c r="GW29" s="247"/>
      <c r="GX29" s="247"/>
      <c r="GY29" s="247"/>
      <c r="GZ29" s="247"/>
      <c r="HA29" s="247"/>
      <c r="HB29" s="247"/>
      <c r="HC29" s="247"/>
      <c r="HD29" s="247"/>
      <c r="HE29" s="247"/>
      <c r="HF29" s="247"/>
      <c r="HG29" s="247"/>
      <c r="HH29" s="247"/>
      <c r="HI29" s="247"/>
      <c r="HJ29" s="247"/>
      <c r="HK29" s="247"/>
      <c r="HL29" s="247"/>
      <c r="HM29" s="247"/>
      <c r="HN29" s="247"/>
      <c r="HO29" s="247"/>
      <c r="HP29" s="247"/>
      <c r="HQ29" s="247"/>
      <c r="HR29" s="247"/>
      <c r="HS29" s="247"/>
      <c r="HT29" s="247"/>
      <c r="HU29" s="247"/>
      <c r="HV29" s="247"/>
      <c r="HW29" s="247"/>
      <c r="HX29" s="247"/>
      <c r="HY29" s="247"/>
      <c r="HZ29" s="247"/>
      <c r="IA29" s="247"/>
      <c r="IB29" s="247"/>
      <c r="IC29" s="247"/>
      <c r="ID29" s="247"/>
      <c r="IE29" s="247"/>
      <c r="IF29" s="247"/>
      <c r="IG29" s="247"/>
      <c r="IH29" s="247"/>
      <c r="II29" s="247"/>
      <c r="IJ29" s="247"/>
      <c r="IK29" s="247"/>
      <c r="IL29" s="247"/>
      <c r="IM29" s="247"/>
      <c r="IN29" s="247"/>
      <c r="IO29" s="247"/>
      <c r="IP29" s="247"/>
      <c r="IQ29" s="247"/>
      <c r="IR29" s="247"/>
      <c r="IS29" s="247"/>
      <c r="IT29" s="247"/>
      <c r="IU29" s="247"/>
      <c r="IV29" s="247"/>
    </row>
    <row r="30" spans="1:256" ht="12.75">
      <c r="A30" s="246"/>
      <c r="B30" s="207" t="s">
        <v>759</v>
      </c>
      <c r="C30" s="213"/>
      <c r="D30" s="214"/>
      <c r="E30" s="215"/>
      <c r="F30" s="216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7"/>
      <c r="FK30" s="247"/>
      <c r="FL30" s="247"/>
      <c r="FM30" s="247"/>
      <c r="FN30" s="247"/>
      <c r="FO30" s="247"/>
      <c r="FP30" s="247"/>
      <c r="FQ30" s="247"/>
      <c r="FR30" s="247"/>
      <c r="FS30" s="247"/>
      <c r="FT30" s="247"/>
      <c r="FU30" s="247"/>
      <c r="FV30" s="247"/>
      <c r="FW30" s="247"/>
      <c r="FX30" s="247"/>
      <c r="FY30" s="247"/>
      <c r="FZ30" s="247"/>
      <c r="GA30" s="247"/>
      <c r="GB30" s="247"/>
      <c r="GC30" s="247"/>
      <c r="GD30" s="247"/>
      <c r="GE30" s="247"/>
      <c r="GF30" s="247"/>
      <c r="GG30" s="247"/>
      <c r="GH30" s="247"/>
      <c r="GI30" s="247"/>
      <c r="GJ30" s="247"/>
      <c r="GK30" s="247"/>
      <c r="GL30" s="247"/>
      <c r="GM30" s="247"/>
      <c r="GN30" s="247"/>
      <c r="GO30" s="247"/>
      <c r="GP30" s="247"/>
      <c r="GQ30" s="247"/>
      <c r="GR30" s="247"/>
      <c r="GS30" s="247"/>
      <c r="GT30" s="247"/>
      <c r="GU30" s="247"/>
      <c r="GV30" s="247"/>
      <c r="GW30" s="247"/>
      <c r="GX30" s="247"/>
      <c r="GY30" s="247"/>
      <c r="GZ30" s="247"/>
      <c r="HA30" s="247"/>
      <c r="HB30" s="247"/>
      <c r="HC30" s="247"/>
      <c r="HD30" s="247"/>
      <c r="HE30" s="247"/>
      <c r="HF30" s="247"/>
      <c r="HG30" s="247"/>
      <c r="HH30" s="247"/>
      <c r="HI30" s="247"/>
      <c r="HJ30" s="247"/>
      <c r="HK30" s="247"/>
      <c r="HL30" s="247"/>
      <c r="HM30" s="247"/>
      <c r="HN30" s="247"/>
      <c r="HO30" s="247"/>
      <c r="HP30" s="247"/>
      <c r="HQ30" s="247"/>
      <c r="HR30" s="247"/>
      <c r="HS30" s="247"/>
      <c r="HT30" s="247"/>
      <c r="HU30" s="247"/>
      <c r="HV30" s="247"/>
      <c r="HW30" s="247"/>
      <c r="HX30" s="247"/>
      <c r="HY30" s="247"/>
      <c r="HZ30" s="247"/>
      <c r="IA30" s="247"/>
      <c r="IB30" s="247"/>
      <c r="IC30" s="247"/>
      <c r="ID30" s="247"/>
      <c r="IE30" s="247"/>
      <c r="IF30" s="247"/>
      <c r="IG30" s="247"/>
      <c r="IH30" s="247"/>
      <c r="II30" s="247"/>
      <c r="IJ30" s="247"/>
      <c r="IK30" s="247"/>
      <c r="IL30" s="247"/>
      <c r="IM30" s="247"/>
      <c r="IN30" s="247"/>
      <c r="IO30" s="247"/>
      <c r="IP30" s="247"/>
      <c r="IQ30" s="247"/>
      <c r="IR30" s="247"/>
      <c r="IS30" s="247"/>
      <c r="IT30" s="247"/>
      <c r="IU30" s="247"/>
      <c r="IV30" s="247"/>
    </row>
    <row r="31" spans="1:256" ht="12.75">
      <c r="A31" s="246"/>
      <c r="B31" s="212" t="s">
        <v>760</v>
      </c>
      <c r="C31" s="213"/>
      <c r="D31" s="214"/>
      <c r="E31" s="215"/>
      <c r="F31" s="216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47"/>
      <c r="FK31" s="247"/>
      <c r="FL31" s="247"/>
      <c r="FM31" s="247"/>
      <c r="FN31" s="247"/>
      <c r="FO31" s="247"/>
      <c r="FP31" s="247"/>
      <c r="FQ31" s="247"/>
      <c r="FR31" s="247"/>
      <c r="FS31" s="247"/>
      <c r="FT31" s="247"/>
      <c r="FU31" s="247"/>
      <c r="FV31" s="247"/>
      <c r="FW31" s="247"/>
      <c r="FX31" s="247"/>
      <c r="FY31" s="247"/>
      <c r="FZ31" s="247"/>
      <c r="GA31" s="247"/>
      <c r="GB31" s="247"/>
      <c r="GC31" s="247"/>
      <c r="GD31" s="247"/>
      <c r="GE31" s="247"/>
      <c r="GF31" s="247"/>
      <c r="GG31" s="247"/>
      <c r="GH31" s="247"/>
      <c r="GI31" s="247"/>
      <c r="GJ31" s="247"/>
      <c r="GK31" s="247"/>
      <c r="GL31" s="247"/>
      <c r="GM31" s="247"/>
      <c r="GN31" s="247"/>
      <c r="GO31" s="247"/>
      <c r="GP31" s="247"/>
      <c r="GQ31" s="247"/>
      <c r="GR31" s="247"/>
      <c r="GS31" s="247"/>
      <c r="GT31" s="247"/>
      <c r="GU31" s="247"/>
      <c r="GV31" s="247"/>
      <c r="GW31" s="247"/>
      <c r="GX31" s="247"/>
      <c r="GY31" s="247"/>
      <c r="GZ31" s="247"/>
      <c r="HA31" s="247"/>
      <c r="HB31" s="247"/>
      <c r="HC31" s="247"/>
      <c r="HD31" s="247"/>
      <c r="HE31" s="247"/>
      <c r="HF31" s="247"/>
      <c r="HG31" s="247"/>
      <c r="HH31" s="247"/>
      <c r="HI31" s="247"/>
      <c r="HJ31" s="247"/>
      <c r="HK31" s="247"/>
      <c r="HL31" s="247"/>
      <c r="HM31" s="247"/>
      <c r="HN31" s="247"/>
      <c r="HO31" s="247"/>
      <c r="HP31" s="247"/>
      <c r="HQ31" s="247"/>
      <c r="HR31" s="247"/>
      <c r="HS31" s="247"/>
      <c r="HT31" s="247"/>
      <c r="HU31" s="247"/>
      <c r="HV31" s="247"/>
      <c r="HW31" s="247"/>
      <c r="HX31" s="247"/>
      <c r="HY31" s="247"/>
      <c r="HZ31" s="247"/>
      <c r="IA31" s="247"/>
      <c r="IB31" s="247"/>
      <c r="IC31" s="247"/>
      <c r="ID31" s="247"/>
      <c r="IE31" s="247"/>
      <c r="IF31" s="247"/>
      <c r="IG31" s="247"/>
      <c r="IH31" s="247"/>
      <c r="II31" s="247"/>
      <c r="IJ31" s="247"/>
      <c r="IK31" s="247"/>
      <c r="IL31" s="247"/>
      <c r="IM31" s="247"/>
      <c r="IN31" s="247"/>
      <c r="IO31" s="247"/>
      <c r="IP31" s="247"/>
      <c r="IQ31" s="247"/>
      <c r="IR31" s="247"/>
      <c r="IS31" s="247"/>
      <c r="IT31" s="247"/>
      <c r="IU31" s="247"/>
      <c r="IV31" s="247"/>
    </row>
    <row r="32" spans="1:256" ht="12.75">
      <c r="A32" s="246"/>
      <c r="B32" s="212" t="s">
        <v>889</v>
      </c>
      <c r="C32" s="213">
        <v>1</v>
      </c>
      <c r="D32" s="214" t="s">
        <v>750</v>
      </c>
      <c r="E32" s="215"/>
      <c r="F32" s="216">
        <f>C32*E32</f>
        <v>0</v>
      </c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247"/>
      <c r="FF32" s="247"/>
      <c r="FG32" s="247"/>
      <c r="FH32" s="247"/>
      <c r="FI32" s="247"/>
      <c r="FJ32" s="247"/>
      <c r="FK32" s="247"/>
      <c r="FL32" s="247"/>
      <c r="FM32" s="247"/>
      <c r="FN32" s="247"/>
      <c r="FO32" s="247"/>
      <c r="FP32" s="247"/>
      <c r="FQ32" s="247"/>
      <c r="FR32" s="247"/>
      <c r="FS32" s="247"/>
      <c r="FT32" s="247"/>
      <c r="FU32" s="247"/>
      <c r="FV32" s="247"/>
      <c r="FW32" s="247"/>
      <c r="FX32" s="247"/>
      <c r="FY32" s="247"/>
      <c r="FZ32" s="247"/>
      <c r="GA32" s="247"/>
      <c r="GB32" s="247"/>
      <c r="GC32" s="247"/>
      <c r="GD32" s="247"/>
      <c r="GE32" s="247"/>
      <c r="GF32" s="247"/>
      <c r="GG32" s="247"/>
      <c r="GH32" s="247"/>
      <c r="GI32" s="247"/>
      <c r="GJ32" s="247"/>
      <c r="GK32" s="247"/>
      <c r="GL32" s="247"/>
      <c r="GM32" s="247"/>
      <c r="GN32" s="247"/>
      <c r="GO32" s="247"/>
      <c r="GP32" s="247"/>
      <c r="GQ32" s="247"/>
      <c r="GR32" s="247"/>
      <c r="GS32" s="247"/>
      <c r="GT32" s="247"/>
      <c r="GU32" s="247"/>
      <c r="GV32" s="247"/>
      <c r="GW32" s="247"/>
      <c r="GX32" s="247"/>
      <c r="GY32" s="247"/>
      <c r="GZ32" s="247"/>
      <c r="HA32" s="247"/>
      <c r="HB32" s="247"/>
      <c r="HC32" s="247"/>
      <c r="HD32" s="247"/>
      <c r="HE32" s="247"/>
      <c r="HF32" s="247"/>
      <c r="HG32" s="247"/>
      <c r="HH32" s="247"/>
      <c r="HI32" s="247"/>
      <c r="HJ32" s="247"/>
      <c r="HK32" s="247"/>
      <c r="HL32" s="247"/>
      <c r="HM32" s="247"/>
      <c r="HN32" s="247"/>
      <c r="HO32" s="247"/>
      <c r="HP32" s="247"/>
      <c r="HQ32" s="247"/>
      <c r="HR32" s="247"/>
      <c r="HS32" s="247"/>
      <c r="HT32" s="247"/>
      <c r="HU32" s="247"/>
      <c r="HV32" s="247"/>
      <c r="HW32" s="247"/>
      <c r="HX32" s="247"/>
      <c r="HY32" s="247"/>
      <c r="HZ32" s="247"/>
      <c r="IA32" s="247"/>
      <c r="IB32" s="247"/>
      <c r="IC32" s="247"/>
      <c r="ID32" s="247"/>
      <c r="IE32" s="247"/>
      <c r="IF32" s="247"/>
      <c r="IG32" s="247"/>
      <c r="IH32" s="247"/>
      <c r="II32" s="247"/>
      <c r="IJ32" s="247"/>
      <c r="IK32" s="247"/>
      <c r="IL32" s="247"/>
      <c r="IM32" s="247"/>
      <c r="IN32" s="247"/>
      <c r="IO32" s="247"/>
      <c r="IP32" s="247"/>
      <c r="IQ32" s="247"/>
      <c r="IR32" s="247"/>
      <c r="IS32" s="247"/>
      <c r="IT32" s="247"/>
      <c r="IU32" s="247"/>
      <c r="IV32" s="247"/>
    </row>
    <row r="33" spans="1:256" ht="12.75">
      <c r="A33" s="246"/>
      <c r="B33" s="212" t="s">
        <v>890</v>
      </c>
      <c r="C33" s="213"/>
      <c r="D33" s="214"/>
      <c r="E33" s="215"/>
      <c r="F33" s="216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247"/>
      <c r="FF33" s="247"/>
      <c r="FG33" s="247"/>
      <c r="FH33" s="247"/>
      <c r="FI33" s="247"/>
      <c r="FJ33" s="247"/>
      <c r="FK33" s="247"/>
      <c r="FL33" s="247"/>
      <c r="FM33" s="247"/>
      <c r="FN33" s="247"/>
      <c r="FO33" s="247"/>
      <c r="FP33" s="247"/>
      <c r="FQ33" s="247"/>
      <c r="FR33" s="247"/>
      <c r="FS33" s="247"/>
      <c r="FT33" s="247"/>
      <c r="FU33" s="247"/>
      <c r="FV33" s="247"/>
      <c r="FW33" s="247"/>
      <c r="FX33" s="247"/>
      <c r="FY33" s="247"/>
      <c r="FZ33" s="247"/>
      <c r="GA33" s="247"/>
      <c r="GB33" s="247"/>
      <c r="GC33" s="247"/>
      <c r="GD33" s="247"/>
      <c r="GE33" s="247"/>
      <c r="GF33" s="247"/>
      <c r="GG33" s="247"/>
      <c r="GH33" s="247"/>
      <c r="GI33" s="247"/>
      <c r="GJ33" s="247"/>
      <c r="GK33" s="247"/>
      <c r="GL33" s="247"/>
      <c r="GM33" s="247"/>
      <c r="GN33" s="247"/>
      <c r="GO33" s="247"/>
      <c r="GP33" s="247"/>
      <c r="GQ33" s="247"/>
      <c r="GR33" s="247"/>
      <c r="GS33" s="247"/>
      <c r="GT33" s="247"/>
      <c r="GU33" s="247"/>
      <c r="GV33" s="247"/>
      <c r="GW33" s="247"/>
      <c r="GX33" s="247"/>
      <c r="GY33" s="247"/>
      <c r="GZ33" s="247"/>
      <c r="HA33" s="247"/>
      <c r="HB33" s="247"/>
      <c r="HC33" s="247"/>
      <c r="HD33" s="247"/>
      <c r="HE33" s="247"/>
      <c r="HF33" s="247"/>
      <c r="HG33" s="247"/>
      <c r="HH33" s="247"/>
      <c r="HI33" s="247"/>
      <c r="HJ33" s="247"/>
      <c r="HK33" s="247"/>
      <c r="HL33" s="247"/>
      <c r="HM33" s="247"/>
      <c r="HN33" s="247"/>
      <c r="HO33" s="247"/>
      <c r="HP33" s="247"/>
      <c r="HQ33" s="247"/>
      <c r="HR33" s="247"/>
      <c r="HS33" s="247"/>
      <c r="HT33" s="247"/>
      <c r="HU33" s="247"/>
      <c r="HV33" s="247"/>
      <c r="HW33" s="247"/>
      <c r="HX33" s="247"/>
      <c r="HY33" s="247"/>
      <c r="HZ33" s="247"/>
      <c r="IA33" s="247"/>
      <c r="IB33" s="247"/>
      <c r="IC33" s="247"/>
      <c r="ID33" s="247"/>
      <c r="IE33" s="247"/>
      <c r="IF33" s="247"/>
      <c r="IG33" s="247"/>
      <c r="IH33" s="247"/>
      <c r="II33" s="247"/>
      <c r="IJ33" s="247"/>
      <c r="IK33" s="247"/>
      <c r="IL33" s="247"/>
      <c r="IM33" s="247"/>
      <c r="IN33" s="247"/>
      <c r="IO33" s="247"/>
      <c r="IP33" s="247"/>
      <c r="IQ33" s="247"/>
      <c r="IR33" s="247"/>
      <c r="IS33" s="247"/>
      <c r="IT33" s="247"/>
      <c r="IU33" s="247"/>
      <c r="IV33" s="247"/>
    </row>
    <row r="34" spans="1:256" ht="12.75">
      <c r="A34" s="246"/>
      <c r="B34" s="212" t="s">
        <v>891</v>
      </c>
      <c r="C34" s="213">
        <v>1</v>
      </c>
      <c r="D34" s="214" t="s">
        <v>750</v>
      </c>
      <c r="E34" s="215"/>
      <c r="F34" s="216">
        <f>C34*E34</f>
        <v>0</v>
      </c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  <c r="FE34" s="247"/>
      <c r="FF34" s="247"/>
      <c r="FG34" s="247"/>
      <c r="FH34" s="247"/>
      <c r="FI34" s="247"/>
      <c r="FJ34" s="247"/>
      <c r="FK34" s="247"/>
      <c r="FL34" s="247"/>
      <c r="FM34" s="247"/>
      <c r="FN34" s="247"/>
      <c r="FO34" s="247"/>
      <c r="FP34" s="247"/>
      <c r="FQ34" s="247"/>
      <c r="FR34" s="247"/>
      <c r="FS34" s="247"/>
      <c r="FT34" s="247"/>
      <c r="FU34" s="247"/>
      <c r="FV34" s="247"/>
      <c r="FW34" s="247"/>
      <c r="FX34" s="247"/>
      <c r="FY34" s="247"/>
      <c r="FZ34" s="247"/>
      <c r="GA34" s="247"/>
      <c r="GB34" s="247"/>
      <c r="GC34" s="247"/>
      <c r="GD34" s="247"/>
      <c r="GE34" s="247"/>
      <c r="GF34" s="247"/>
      <c r="GG34" s="247"/>
      <c r="GH34" s="247"/>
      <c r="GI34" s="247"/>
      <c r="GJ34" s="247"/>
      <c r="GK34" s="247"/>
      <c r="GL34" s="247"/>
      <c r="GM34" s="247"/>
      <c r="GN34" s="247"/>
      <c r="GO34" s="247"/>
      <c r="GP34" s="247"/>
      <c r="GQ34" s="247"/>
      <c r="GR34" s="247"/>
      <c r="GS34" s="247"/>
      <c r="GT34" s="247"/>
      <c r="GU34" s="247"/>
      <c r="GV34" s="247"/>
      <c r="GW34" s="247"/>
      <c r="GX34" s="247"/>
      <c r="GY34" s="247"/>
      <c r="GZ34" s="247"/>
      <c r="HA34" s="247"/>
      <c r="HB34" s="247"/>
      <c r="HC34" s="247"/>
      <c r="HD34" s="247"/>
      <c r="HE34" s="247"/>
      <c r="HF34" s="247"/>
      <c r="HG34" s="247"/>
      <c r="HH34" s="247"/>
      <c r="HI34" s="247"/>
      <c r="HJ34" s="247"/>
      <c r="HK34" s="247"/>
      <c r="HL34" s="247"/>
      <c r="HM34" s="247"/>
      <c r="HN34" s="247"/>
      <c r="HO34" s="247"/>
      <c r="HP34" s="247"/>
      <c r="HQ34" s="247"/>
      <c r="HR34" s="247"/>
      <c r="HS34" s="247"/>
      <c r="HT34" s="247"/>
      <c r="HU34" s="247"/>
      <c r="HV34" s="247"/>
      <c r="HW34" s="247"/>
      <c r="HX34" s="247"/>
      <c r="HY34" s="247"/>
      <c r="HZ34" s="247"/>
      <c r="IA34" s="247"/>
      <c r="IB34" s="247"/>
      <c r="IC34" s="247"/>
      <c r="ID34" s="247"/>
      <c r="IE34" s="247"/>
      <c r="IF34" s="247"/>
      <c r="IG34" s="247"/>
      <c r="IH34" s="247"/>
      <c r="II34" s="247"/>
      <c r="IJ34" s="247"/>
      <c r="IK34" s="247"/>
      <c r="IL34" s="247"/>
      <c r="IM34" s="247"/>
      <c r="IN34" s="247"/>
      <c r="IO34" s="247"/>
      <c r="IP34" s="247"/>
      <c r="IQ34" s="247"/>
      <c r="IR34" s="247"/>
      <c r="IS34" s="247"/>
      <c r="IT34" s="247"/>
      <c r="IU34" s="247"/>
      <c r="IV34" s="247"/>
    </row>
    <row r="35" spans="1:256" ht="12.75">
      <c r="A35" s="246"/>
      <c r="B35" s="212" t="s">
        <v>892</v>
      </c>
      <c r="C35" s="213">
        <v>1</v>
      </c>
      <c r="D35" s="214" t="s">
        <v>750</v>
      </c>
      <c r="E35" s="215"/>
      <c r="F35" s="216">
        <f>C35*E35</f>
        <v>0</v>
      </c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247"/>
      <c r="DX35" s="247"/>
      <c r="DY35" s="247"/>
      <c r="DZ35" s="247"/>
      <c r="EA35" s="247"/>
      <c r="EB35" s="247"/>
      <c r="EC35" s="247"/>
      <c r="ED35" s="247"/>
      <c r="EE35" s="247"/>
      <c r="EF35" s="247"/>
      <c r="EG35" s="247"/>
      <c r="EH35" s="247"/>
      <c r="EI35" s="247"/>
      <c r="EJ35" s="247"/>
      <c r="EK35" s="247"/>
      <c r="EL35" s="247"/>
      <c r="EM35" s="247"/>
      <c r="EN35" s="247"/>
      <c r="EO35" s="247"/>
      <c r="EP35" s="247"/>
      <c r="EQ35" s="247"/>
      <c r="ER35" s="247"/>
      <c r="ES35" s="247"/>
      <c r="ET35" s="247"/>
      <c r="EU35" s="247"/>
      <c r="EV35" s="247"/>
      <c r="EW35" s="247"/>
      <c r="EX35" s="247"/>
      <c r="EY35" s="247"/>
      <c r="EZ35" s="247"/>
      <c r="FA35" s="247"/>
      <c r="FB35" s="247"/>
      <c r="FC35" s="247"/>
      <c r="FD35" s="247"/>
      <c r="FE35" s="247"/>
      <c r="FF35" s="247"/>
      <c r="FG35" s="247"/>
      <c r="FH35" s="247"/>
      <c r="FI35" s="247"/>
      <c r="FJ35" s="247"/>
      <c r="FK35" s="247"/>
      <c r="FL35" s="247"/>
      <c r="FM35" s="247"/>
      <c r="FN35" s="247"/>
      <c r="FO35" s="247"/>
      <c r="FP35" s="247"/>
      <c r="FQ35" s="247"/>
      <c r="FR35" s="247"/>
      <c r="FS35" s="247"/>
      <c r="FT35" s="247"/>
      <c r="FU35" s="247"/>
      <c r="FV35" s="247"/>
      <c r="FW35" s="247"/>
      <c r="FX35" s="247"/>
      <c r="FY35" s="247"/>
      <c r="FZ35" s="247"/>
      <c r="GA35" s="247"/>
      <c r="GB35" s="247"/>
      <c r="GC35" s="247"/>
      <c r="GD35" s="247"/>
      <c r="GE35" s="247"/>
      <c r="GF35" s="247"/>
      <c r="GG35" s="247"/>
      <c r="GH35" s="247"/>
      <c r="GI35" s="247"/>
      <c r="GJ35" s="247"/>
      <c r="GK35" s="247"/>
      <c r="GL35" s="247"/>
      <c r="GM35" s="247"/>
      <c r="GN35" s="247"/>
      <c r="GO35" s="247"/>
      <c r="GP35" s="247"/>
      <c r="GQ35" s="247"/>
      <c r="GR35" s="247"/>
      <c r="GS35" s="247"/>
      <c r="GT35" s="247"/>
      <c r="GU35" s="247"/>
      <c r="GV35" s="247"/>
      <c r="GW35" s="247"/>
      <c r="GX35" s="247"/>
      <c r="GY35" s="247"/>
      <c r="GZ35" s="247"/>
      <c r="HA35" s="247"/>
      <c r="HB35" s="247"/>
      <c r="HC35" s="247"/>
      <c r="HD35" s="247"/>
      <c r="HE35" s="247"/>
      <c r="HF35" s="247"/>
      <c r="HG35" s="247"/>
      <c r="HH35" s="247"/>
      <c r="HI35" s="247"/>
      <c r="HJ35" s="247"/>
      <c r="HK35" s="247"/>
      <c r="HL35" s="247"/>
      <c r="HM35" s="247"/>
      <c r="HN35" s="247"/>
      <c r="HO35" s="247"/>
      <c r="HP35" s="247"/>
      <c r="HQ35" s="247"/>
      <c r="HR35" s="247"/>
      <c r="HS35" s="247"/>
      <c r="HT35" s="247"/>
      <c r="HU35" s="247"/>
      <c r="HV35" s="247"/>
      <c r="HW35" s="247"/>
      <c r="HX35" s="247"/>
      <c r="HY35" s="247"/>
      <c r="HZ35" s="247"/>
      <c r="IA35" s="247"/>
      <c r="IB35" s="247"/>
      <c r="IC35" s="247"/>
      <c r="ID35" s="247"/>
      <c r="IE35" s="247"/>
      <c r="IF35" s="247"/>
      <c r="IG35" s="247"/>
      <c r="IH35" s="247"/>
      <c r="II35" s="247"/>
      <c r="IJ35" s="247"/>
      <c r="IK35" s="247"/>
      <c r="IL35" s="247"/>
      <c r="IM35" s="247"/>
      <c r="IN35" s="247"/>
      <c r="IO35" s="247"/>
      <c r="IP35" s="247"/>
      <c r="IQ35" s="247"/>
      <c r="IR35" s="247"/>
      <c r="IS35" s="247"/>
      <c r="IT35" s="247"/>
      <c r="IU35" s="247"/>
      <c r="IV35" s="247"/>
    </row>
    <row r="36" spans="1:256" ht="12.75">
      <c r="A36" s="246"/>
      <c r="B36" s="212" t="s">
        <v>893</v>
      </c>
      <c r="C36" s="213"/>
      <c r="D36" s="214"/>
      <c r="E36" s="215"/>
      <c r="F36" s="216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7"/>
      <c r="FL36" s="247"/>
      <c r="FM36" s="247"/>
      <c r="FN36" s="247"/>
      <c r="FO36" s="247"/>
      <c r="FP36" s="247"/>
      <c r="FQ36" s="247"/>
      <c r="FR36" s="247"/>
      <c r="FS36" s="247"/>
      <c r="FT36" s="247"/>
      <c r="FU36" s="247"/>
      <c r="FV36" s="247"/>
      <c r="FW36" s="247"/>
      <c r="FX36" s="247"/>
      <c r="FY36" s="247"/>
      <c r="FZ36" s="247"/>
      <c r="GA36" s="247"/>
      <c r="GB36" s="247"/>
      <c r="GC36" s="247"/>
      <c r="GD36" s="247"/>
      <c r="GE36" s="247"/>
      <c r="GF36" s="247"/>
      <c r="GG36" s="247"/>
      <c r="GH36" s="247"/>
      <c r="GI36" s="247"/>
      <c r="GJ36" s="247"/>
      <c r="GK36" s="247"/>
      <c r="GL36" s="247"/>
      <c r="GM36" s="247"/>
      <c r="GN36" s="247"/>
      <c r="GO36" s="247"/>
      <c r="GP36" s="247"/>
      <c r="GQ36" s="247"/>
      <c r="GR36" s="247"/>
      <c r="GS36" s="247"/>
      <c r="GT36" s="247"/>
      <c r="GU36" s="247"/>
      <c r="GV36" s="247"/>
      <c r="GW36" s="247"/>
      <c r="GX36" s="247"/>
      <c r="GY36" s="247"/>
      <c r="GZ36" s="247"/>
      <c r="HA36" s="247"/>
      <c r="HB36" s="247"/>
      <c r="HC36" s="247"/>
      <c r="HD36" s="247"/>
      <c r="HE36" s="247"/>
      <c r="HF36" s="247"/>
      <c r="HG36" s="247"/>
      <c r="HH36" s="247"/>
      <c r="HI36" s="247"/>
      <c r="HJ36" s="247"/>
      <c r="HK36" s="247"/>
      <c r="HL36" s="247"/>
      <c r="HM36" s="247"/>
      <c r="HN36" s="247"/>
      <c r="HO36" s="247"/>
      <c r="HP36" s="247"/>
      <c r="HQ36" s="247"/>
      <c r="HR36" s="247"/>
      <c r="HS36" s="247"/>
      <c r="HT36" s="247"/>
      <c r="HU36" s="247"/>
      <c r="HV36" s="247"/>
      <c r="HW36" s="247"/>
      <c r="HX36" s="247"/>
      <c r="HY36" s="247"/>
      <c r="HZ36" s="247"/>
      <c r="IA36" s="247"/>
      <c r="IB36" s="247"/>
      <c r="IC36" s="247"/>
      <c r="ID36" s="247"/>
      <c r="IE36" s="247"/>
      <c r="IF36" s="247"/>
      <c r="IG36" s="247"/>
      <c r="IH36" s="247"/>
      <c r="II36" s="247"/>
      <c r="IJ36" s="247"/>
      <c r="IK36" s="247"/>
      <c r="IL36" s="247"/>
      <c r="IM36" s="247"/>
      <c r="IN36" s="247"/>
      <c r="IO36" s="247"/>
      <c r="IP36" s="247"/>
      <c r="IQ36" s="247"/>
      <c r="IR36" s="247"/>
      <c r="IS36" s="247"/>
      <c r="IT36" s="247"/>
      <c r="IU36" s="247"/>
      <c r="IV36" s="247"/>
    </row>
    <row r="37" spans="1:256" ht="12.75">
      <c r="A37" s="246"/>
      <c r="B37" s="212" t="s">
        <v>894</v>
      </c>
      <c r="C37" s="213">
        <v>1</v>
      </c>
      <c r="D37" s="214" t="s">
        <v>750</v>
      </c>
      <c r="E37" s="215"/>
      <c r="F37" s="216">
        <f>C37*E37</f>
        <v>0</v>
      </c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  <c r="EC37" s="247"/>
      <c r="ED37" s="247"/>
      <c r="EE37" s="247"/>
      <c r="EF37" s="247"/>
      <c r="EG37" s="247"/>
      <c r="EH37" s="247"/>
      <c r="EI37" s="247"/>
      <c r="EJ37" s="247"/>
      <c r="EK37" s="247"/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  <c r="FH37" s="247"/>
      <c r="FI37" s="247"/>
      <c r="FJ37" s="247"/>
      <c r="FK37" s="247"/>
      <c r="FL37" s="247"/>
      <c r="FM37" s="247"/>
      <c r="FN37" s="247"/>
      <c r="FO37" s="247"/>
      <c r="FP37" s="247"/>
      <c r="FQ37" s="247"/>
      <c r="FR37" s="247"/>
      <c r="FS37" s="247"/>
      <c r="FT37" s="247"/>
      <c r="FU37" s="247"/>
      <c r="FV37" s="247"/>
      <c r="FW37" s="247"/>
      <c r="FX37" s="247"/>
      <c r="FY37" s="247"/>
      <c r="FZ37" s="247"/>
      <c r="GA37" s="247"/>
      <c r="GB37" s="247"/>
      <c r="GC37" s="247"/>
      <c r="GD37" s="247"/>
      <c r="GE37" s="247"/>
      <c r="GF37" s="247"/>
      <c r="GG37" s="247"/>
      <c r="GH37" s="247"/>
      <c r="GI37" s="247"/>
      <c r="GJ37" s="247"/>
      <c r="GK37" s="247"/>
      <c r="GL37" s="247"/>
      <c r="GM37" s="247"/>
      <c r="GN37" s="247"/>
      <c r="GO37" s="247"/>
      <c r="GP37" s="247"/>
      <c r="GQ37" s="247"/>
      <c r="GR37" s="247"/>
      <c r="GS37" s="247"/>
      <c r="GT37" s="247"/>
      <c r="GU37" s="247"/>
      <c r="GV37" s="247"/>
      <c r="GW37" s="247"/>
      <c r="GX37" s="247"/>
      <c r="GY37" s="247"/>
      <c r="GZ37" s="247"/>
      <c r="HA37" s="247"/>
      <c r="HB37" s="247"/>
      <c r="HC37" s="247"/>
      <c r="HD37" s="247"/>
      <c r="HE37" s="247"/>
      <c r="HF37" s="247"/>
      <c r="HG37" s="247"/>
      <c r="HH37" s="247"/>
      <c r="HI37" s="247"/>
      <c r="HJ37" s="247"/>
      <c r="HK37" s="247"/>
      <c r="HL37" s="247"/>
      <c r="HM37" s="247"/>
      <c r="HN37" s="247"/>
      <c r="HO37" s="247"/>
      <c r="HP37" s="247"/>
      <c r="HQ37" s="247"/>
      <c r="HR37" s="247"/>
      <c r="HS37" s="247"/>
      <c r="HT37" s="247"/>
      <c r="HU37" s="247"/>
      <c r="HV37" s="247"/>
      <c r="HW37" s="247"/>
      <c r="HX37" s="247"/>
      <c r="HY37" s="247"/>
      <c r="HZ37" s="247"/>
      <c r="IA37" s="247"/>
      <c r="IB37" s="247"/>
      <c r="IC37" s="247"/>
      <c r="ID37" s="247"/>
      <c r="IE37" s="247"/>
      <c r="IF37" s="247"/>
      <c r="IG37" s="247"/>
      <c r="IH37" s="247"/>
      <c r="II37" s="247"/>
      <c r="IJ37" s="247"/>
      <c r="IK37" s="247"/>
      <c r="IL37" s="247"/>
      <c r="IM37" s="247"/>
      <c r="IN37" s="247"/>
      <c r="IO37" s="247"/>
      <c r="IP37" s="247"/>
      <c r="IQ37" s="247"/>
      <c r="IR37" s="247"/>
      <c r="IS37" s="247"/>
      <c r="IT37" s="247"/>
      <c r="IU37" s="247"/>
      <c r="IV37" s="247"/>
    </row>
    <row r="38" spans="1:256" ht="12.75">
      <c r="A38" s="246"/>
      <c r="B38" s="212" t="s">
        <v>895</v>
      </c>
      <c r="C38" s="213"/>
      <c r="D38" s="214"/>
      <c r="E38" s="215"/>
      <c r="F38" s="216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  <c r="FU38" s="247"/>
      <c r="FV38" s="247"/>
      <c r="FW38" s="247"/>
      <c r="FX38" s="247"/>
      <c r="FY38" s="247"/>
      <c r="FZ38" s="247"/>
      <c r="GA38" s="247"/>
      <c r="GB38" s="247"/>
      <c r="GC38" s="247"/>
      <c r="GD38" s="247"/>
      <c r="GE38" s="247"/>
      <c r="GF38" s="247"/>
      <c r="GG38" s="247"/>
      <c r="GH38" s="247"/>
      <c r="GI38" s="247"/>
      <c r="GJ38" s="247"/>
      <c r="GK38" s="247"/>
      <c r="GL38" s="247"/>
      <c r="GM38" s="247"/>
      <c r="GN38" s="247"/>
      <c r="GO38" s="247"/>
      <c r="GP38" s="247"/>
      <c r="GQ38" s="247"/>
      <c r="GR38" s="247"/>
      <c r="GS38" s="247"/>
      <c r="GT38" s="247"/>
      <c r="GU38" s="247"/>
      <c r="GV38" s="247"/>
      <c r="GW38" s="247"/>
      <c r="GX38" s="247"/>
      <c r="GY38" s="247"/>
      <c r="GZ38" s="247"/>
      <c r="HA38" s="247"/>
      <c r="HB38" s="247"/>
      <c r="HC38" s="247"/>
      <c r="HD38" s="247"/>
      <c r="HE38" s="247"/>
      <c r="HF38" s="247"/>
      <c r="HG38" s="247"/>
      <c r="HH38" s="247"/>
      <c r="HI38" s="247"/>
      <c r="HJ38" s="247"/>
      <c r="HK38" s="247"/>
      <c r="HL38" s="247"/>
      <c r="HM38" s="247"/>
      <c r="HN38" s="247"/>
      <c r="HO38" s="247"/>
      <c r="HP38" s="247"/>
      <c r="HQ38" s="247"/>
      <c r="HR38" s="247"/>
      <c r="HS38" s="247"/>
      <c r="HT38" s="247"/>
      <c r="HU38" s="247"/>
      <c r="HV38" s="247"/>
      <c r="HW38" s="247"/>
      <c r="HX38" s="247"/>
      <c r="HY38" s="247"/>
      <c r="HZ38" s="247"/>
      <c r="IA38" s="247"/>
      <c r="IB38" s="247"/>
      <c r="IC38" s="247"/>
      <c r="ID38" s="247"/>
      <c r="IE38" s="247"/>
      <c r="IF38" s="247"/>
      <c r="IG38" s="247"/>
      <c r="IH38" s="247"/>
      <c r="II38" s="247"/>
      <c r="IJ38" s="247"/>
      <c r="IK38" s="247"/>
      <c r="IL38" s="247"/>
      <c r="IM38" s="247"/>
      <c r="IN38" s="247"/>
      <c r="IO38" s="247"/>
      <c r="IP38" s="247"/>
      <c r="IQ38" s="247"/>
      <c r="IR38" s="247"/>
      <c r="IS38" s="247"/>
      <c r="IT38" s="247"/>
      <c r="IU38" s="247"/>
      <c r="IV38" s="247"/>
    </row>
    <row r="39" spans="1:256" ht="12.75">
      <c r="A39" s="246"/>
      <c r="B39" s="212" t="s">
        <v>896</v>
      </c>
      <c r="C39" s="213">
        <v>1</v>
      </c>
      <c r="D39" s="214" t="s">
        <v>750</v>
      </c>
      <c r="E39" s="215"/>
      <c r="F39" s="216">
        <f>C39*E39</f>
        <v>0</v>
      </c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  <c r="FL39" s="247"/>
      <c r="FM39" s="247"/>
      <c r="FN39" s="247"/>
      <c r="FO39" s="247"/>
      <c r="FP39" s="247"/>
      <c r="FQ39" s="247"/>
      <c r="FR39" s="247"/>
      <c r="FS39" s="247"/>
      <c r="FT39" s="247"/>
      <c r="FU39" s="247"/>
      <c r="FV39" s="247"/>
      <c r="FW39" s="247"/>
      <c r="FX39" s="247"/>
      <c r="FY39" s="247"/>
      <c r="FZ39" s="247"/>
      <c r="GA39" s="247"/>
      <c r="GB39" s="247"/>
      <c r="GC39" s="247"/>
      <c r="GD39" s="247"/>
      <c r="GE39" s="247"/>
      <c r="GF39" s="247"/>
      <c r="GG39" s="247"/>
      <c r="GH39" s="247"/>
      <c r="GI39" s="247"/>
      <c r="GJ39" s="247"/>
      <c r="GK39" s="247"/>
      <c r="GL39" s="247"/>
      <c r="GM39" s="247"/>
      <c r="GN39" s="247"/>
      <c r="GO39" s="247"/>
      <c r="GP39" s="247"/>
      <c r="GQ39" s="247"/>
      <c r="GR39" s="247"/>
      <c r="GS39" s="247"/>
      <c r="GT39" s="247"/>
      <c r="GU39" s="247"/>
      <c r="GV39" s="247"/>
      <c r="GW39" s="247"/>
      <c r="GX39" s="247"/>
      <c r="GY39" s="247"/>
      <c r="GZ39" s="247"/>
      <c r="HA39" s="247"/>
      <c r="HB39" s="247"/>
      <c r="HC39" s="247"/>
      <c r="HD39" s="247"/>
      <c r="HE39" s="247"/>
      <c r="HF39" s="247"/>
      <c r="HG39" s="247"/>
      <c r="HH39" s="247"/>
      <c r="HI39" s="247"/>
      <c r="HJ39" s="247"/>
      <c r="HK39" s="247"/>
      <c r="HL39" s="247"/>
      <c r="HM39" s="247"/>
      <c r="HN39" s="247"/>
      <c r="HO39" s="247"/>
      <c r="HP39" s="247"/>
      <c r="HQ39" s="247"/>
      <c r="HR39" s="247"/>
      <c r="HS39" s="247"/>
      <c r="HT39" s="247"/>
      <c r="HU39" s="247"/>
      <c r="HV39" s="247"/>
      <c r="HW39" s="247"/>
      <c r="HX39" s="247"/>
      <c r="HY39" s="247"/>
      <c r="HZ39" s="247"/>
      <c r="IA39" s="247"/>
      <c r="IB39" s="247"/>
      <c r="IC39" s="247"/>
      <c r="ID39" s="247"/>
      <c r="IE39" s="247"/>
      <c r="IF39" s="247"/>
      <c r="IG39" s="247"/>
      <c r="IH39" s="247"/>
      <c r="II39" s="247"/>
      <c r="IJ39" s="247"/>
      <c r="IK39" s="247"/>
      <c r="IL39" s="247"/>
      <c r="IM39" s="247"/>
      <c r="IN39" s="247"/>
      <c r="IO39" s="247"/>
      <c r="IP39" s="247"/>
      <c r="IQ39" s="247"/>
      <c r="IR39" s="247"/>
      <c r="IS39" s="247"/>
      <c r="IT39" s="247"/>
      <c r="IU39" s="247"/>
      <c r="IV39" s="247"/>
    </row>
    <row r="40" spans="1:256" ht="12.75">
      <c r="A40" s="246"/>
      <c r="B40" s="212" t="s">
        <v>761</v>
      </c>
      <c r="C40" s="213">
        <v>1</v>
      </c>
      <c r="D40" s="214" t="s">
        <v>114</v>
      </c>
      <c r="E40" s="215"/>
      <c r="F40" s="216">
        <f>C40*E40</f>
        <v>0</v>
      </c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7"/>
      <c r="IR40" s="247"/>
      <c r="IS40" s="247"/>
      <c r="IT40" s="247"/>
      <c r="IU40" s="247"/>
      <c r="IV40" s="247"/>
    </row>
    <row r="41" spans="1:256" ht="12.75">
      <c r="A41" s="246"/>
      <c r="B41" s="207" t="s">
        <v>762</v>
      </c>
      <c r="C41" s="213">
        <v>1</v>
      </c>
      <c r="D41" s="214" t="s">
        <v>114</v>
      </c>
      <c r="E41" s="215"/>
      <c r="F41" s="216">
        <f>C41*E41</f>
        <v>0</v>
      </c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7"/>
      <c r="IR41" s="247"/>
      <c r="IS41" s="247"/>
      <c r="IT41" s="247"/>
      <c r="IU41" s="247"/>
      <c r="IV41" s="247"/>
    </row>
    <row r="42" spans="1:256" ht="12.75">
      <c r="A42" s="246"/>
      <c r="B42" s="248" t="s">
        <v>88</v>
      </c>
      <c r="C42" s="249"/>
      <c r="D42" s="249"/>
      <c r="E42" s="249"/>
      <c r="F42" s="250">
        <f>SUM(F13:F41)</f>
        <v>0</v>
      </c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7"/>
      <c r="IR42" s="247"/>
      <c r="IS42" s="247"/>
      <c r="IT42" s="247"/>
      <c r="IU42" s="247"/>
      <c r="IV42" s="247"/>
    </row>
    <row r="43" spans="1:256" ht="14.25">
      <c r="A43" s="251"/>
      <c r="B43" s="252"/>
      <c r="C43" s="252"/>
      <c r="D43" s="252"/>
      <c r="E43" s="252"/>
      <c r="F43" s="253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  <c r="DE43" s="245"/>
      <c r="DF43" s="245"/>
      <c r="DG43" s="245"/>
      <c r="DH43" s="245"/>
      <c r="DI43" s="245"/>
      <c r="DJ43" s="245"/>
      <c r="DK43" s="245"/>
      <c r="DL43" s="245"/>
      <c r="DM43" s="245"/>
      <c r="DN43" s="245"/>
      <c r="DO43" s="245"/>
      <c r="DP43" s="245"/>
      <c r="DQ43" s="245"/>
      <c r="DR43" s="245"/>
      <c r="DS43" s="245"/>
      <c r="DT43" s="245"/>
      <c r="DU43" s="245"/>
      <c r="DV43" s="245"/>
      <c r="DW43" s="245"/>
      <c r="DX43" s="245"/>
      <c r="DY43" s="245"/>
      <c r="DZ43" s="245"/>
      <c r="EA43" s="245"/>
      <c r="EB43" s="245"/>
      <c r="EC43" s="245"/>
      <c r="ED43" s="245"/>
      <c r="EE43" s="245"/>
      <c r="EF43" s="245"/>
      <c r="EG43" s="245"/>
      <c r="EH43" s="245"/>
      <c r="EI43" s="245"/>
      <c r="EJ43" s="245"/>
      <c r="EK43" s="245"/>
      <c r="EL43" s="245"/>
      <c r="EM43" s="245"/>
      <c r="EN43" s="245"/>
      <c r="EO43" s="245"/>
      <c r="EP43" s="245"/>
      <c r="EQ43" s="245"/>
      <c r="ER43" s="245"/>
      <c r="ES43" s="245"/>
      <c r="ET43" s="245"/>
      <c r="EU43" s="245"/>
      <c r="EV43" s="245"/>
      <c r="EW43" s="245"/>
      <c r="EX43" s="245"/>
      <c r="EY43" s="245"/>
      <c r="EZ43" s="245"/>
      <c r="FA43" s="245"/>
      <c r="FB43" s="245"/>
      <c r="FC43" s="245"/>
      <c r="FD43" s="245"/>
      <c r="FE43" s="245"/>
      <c r="FF43" s="245"/>
      <c r="FG43" s="245"/>
      <c r="FH43" s="245"/>
      <c r="FI43" s="245"/>
      <c r="FJ43" s="245"/>
      <c r="FK43" s="245"/>
      <c r="FL43" s="245"/>
      <c r="FM43" s="245"/>
      <c r="FN43" s="245"/>
      <c r="FO43" s="245"/>
      <c r="FP43" s="245"/>
      <c r="FQ43" s="245"/>
      <c r="FR43" s="245"/>
      <c r="FS43" s="245"/>
      <c r="FT43" s="245"/>
      <c r="FU43" s="245"/>
      <c r="FV43" s="245"/>
      <c r="FW43" s="245"/>
      <c r="FX43" s="245"/>
      <c r="FY43" s="245"/>
      <c r="FZ43" s="245"/>
      <c r="GA43" s="245"/>
      <c r="GB43" s="245"/>
      <c r="GC43" s="245"/>
      <c r="GD43" s="245"/>
      <c r="GE43" s="245"/>
      <c r="GF43" s="245"/>
      <c r="GG43" s="245"/>
      <c r="GH43" s="245"/>
      <c r="GI43" s="245"/>
      <c r="GJ43" s="245"/>
      <c r="GK43" s="245"/>
      <c r="GL43" s="245"/>
      <c r="GM43" s="245"/>
      <c r="GN43" s="245"/>
      <c r="GO43" s="245"/>
      <c r="GP43" s="245"/>
      <c r="GQ43" s="245"/>
      <c r="GR43" s="245"/>
      <c r="GS43" s="245"/>
      <c r="GT43" s="245"/>
      <c r="GU43" s="245"/>
      <c r="GV43" s="245"/>
      <c r="GW43" s="245"/>
      <c r="GX43" s="245"/>
      <c r="GY43" s="245"/>
      <c r="GZ43" s="245"/>
      <c r="HA43" s="245"/>
      <c r="HB43" s="245"/>
      <c r="HC43" s="245"/>
      <c r="HD43" s="245"/>
      <c r="HE43" s="245"/>
      <c r="HF43" s="245"/>
      <c r="HG43" s="245"/>
      <c r="HH43" s="245"/>
      <c r="HI43" s="245"/>
      <c r="HJ43" s="245"/>
      <c r="HK43" s="245"/>
      <c r="HL43" s="245"/>
      <c r="HM43" s="245"/>
      <c r="HN43" s="245"/>
      <c r="HO43" s="245"/>
      <c r="HP43" s="245"/>
      <c r="HQ43" s="245"/>
      <c r="HR43" s="245"/>
      <c r="HS43" s="245"/>
      <c r="HT43" s="245"/>
      <c r="HU43" s="245"/>
      <c r="HV43" s="245"/>
      <c r="HW43" s="245"/>
      <c r="HX43" s="245"/>
      <c r="HY43" s="245"/>
      <c r="HZ43" s="245"/>
      <c r="IA43" s="245"/>
      <c r="IB43" s="245"/>
      <c r="IC43" s="245"/>
      <c r="ID43" s="245"/>
      <c r="IE43" s="245"/>
      <c r="IF43" s="245"/>
      <c r="IG43" s="245"/>
      <c r="IH43" s="245"/>
      <c r="II43" s="245"/>
      <c r="IJ43" s="245"/>
      <c r="IK43" s="245"/>
      <c r="IL43" s="245"/>
      <c r="IM43" s="245"/>
      <c r="IN43" s="245"/>
      <c r="IO43" s="245"/>
      <c r="IP43" s="245"/>
      <c r="IQ43" s="245"/>
      <c r="IR43" s="245"/>
      <c r="IS43" s="245"/>
      <c r="IT43" s="245"/>
      <c r="IU43" s="245"/>
      <c r="IV43" s="245"/>
    </row>
    <row r="44" spans="1:256" ht="14.25">
      <c r="A44" s="254"/>
      <c r="B44" s="255"/>
      <c r="C44" s="255"/>
      <c r="D44" s="255"/>
      <c r="E44" s="255"/>
      <c r="F44" s="256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  <c r="DG44" s="245"/>
      <c r="DH44" s="245"/>
      <c r="DI44" s="245"/>
      <c r="DJ44" s="245"/>
      <c r="DK44" s="245"/>
      <c r="DL44" s="245"/>
      <c r="DM44" s="245"/>
      <c r="DN44" s="245"/>
      <c r="DO44" s="245"/>
      <c r="DP44" s="245"/>
      <c r="DQ44" s="245"/>
      <c r="DR44" s="245"/>
      <c r="DS44" s="245"/>
      <c r="DT44" s="245"/>
      <c r="DU44" s="245"/>
      <c r="DV44" s="245"/>
      <c r="DW44" s="245"/>
      <c r="DX44" s="245"/>
      <c r="DY44" s="245"/>
      <c r="DZ44" s="245"/>
      <c r="EA44" s="245"/>
      <c r="EB44" s="245"/>
      <c r="EC44" s="245"/>
      <c r="ED44" s="245"/>
      <c r="EE44" s="245"/>
      <c r="EF44" s="245"/>
      <c r="EG44" s="245"/>
      <c r="EH44" s="245"/>
      <c r="EI44" s="245"/>
      <c r="EJ44" s="245"/>
      <c r="EK44" s="245"/>
      <c r="EL44" s="245"/>
      <c r="EM44" s="245"/>
      <c r="EN44" s="245"/>
      <c r="EO44" s="245"/>
      <c r="EP44" s="245"/>
      <c r="EQ44" s="245"/>
      <c r="ER44" s="245"/>
      <c r="ES44" s="245"/>
      <c r="ET44" s="245"/>
      <c r="EU44" s="245"/>
      <c r="EV44" s="245"/>
      <c r="EW44" s="245"/>
      <c r="EX44" s="245"/>
      <c r="EY44" s="245"/>
      <c r="EZ44" s="245"/>
      <c r="FA44" s="245"/>
      <c r="FB44" s="245"/>
      <c r="FC44" s="245"/>
      <c r="FD44" s="245"/>
      <c r="FE44" s="245"/>
      <c r="FF44" s="245"/>
      <c r="FG44" s="245"/>
      <c r="FH44" s="245"/>
      <c r="FI44" s="245"/>
      <c r="FJ44" s="245"/>
      <c r="FK44" s="245"/>
      <c r="FL44" s="245"/>
      <c r="FM44" s="245"/>
      <c r="FN44" s="245"/>
      <c r="FO44" s="245"/>
      <c r="FP44" s="245"/>
      <c r="FQ44" s="245"/>
      <c r="FR44" s="245"/>
      <c r="FS44" s="245"/>
      <c r="FT44" s="245"/>
      <c r="FU44" s="245"/>
      <c r="FV44" s="245"/>
      <c r="FW44" s="245"/>
      <c r="FX44" s="245"/>
      <c r="FY44" s="245"/>
      <c r="FZ44" s="245"/>
      <c r="GA44" s="245"/>
      <c r="GB44" s="245"/>
      <c r="GC44" s="245"/>
      <c r="GD44" s="245"/>
      <c r="GE44" s="245"/>
      <c r="GF44" s="245"/>
      <c r="GG44" s="245"/>
      <c r="GH44" s="245"/>
      <c r="GI44" s="245"/>
      <c r="GJ44" s="245"/>
      <c r="GK44" s="245"/>
      <c r="GL44" s="245"/>
      <c r="GM44" s="245"/>
      <c r="GN44" s="245"/>
      <c r="GO44" s="245"/>
      <c r="GP44" s="245"/>
      <c r="GQ44" s="245"/>
      <c r="GR44" s="245"/>
      <c r="GS44" s="245"/>
      <c r="GT44" s="245"/>
      <c r="GU44" s="245"/>
      <c r="GV44" s="245"/>
      <c r="GW44" s="245"/>
      <c r="GX44" s="245"/>
      <c r="GY44" s="245"/>
      <c r="GZ44" s="245"/>
      <c r="HA44" s="245"/>
      <c r="HB44" s="245"/>
      <c r="HC44" s="245"/>
      <c r="HD44" s="245"/>
      <c r="HE44" s="245"/>
      <c r="HF44" s="245"/>
      <c r="HG44" s="245"/>
      <c r="HH44" s="245"/>
      <c r="HI44" s="245"/>
      <c r="HJ44" s="245"/>
      <c r="HK44" s="245"/>
      <c r="HL44" s="245"/>
      <c r="HM44" s="245"/>
      <c r="HN44" s="245"/>
      <c r="HO44" s="245"/>
      <c r="HP44" s="245"/>
      <c r="HQ44" s="245"/>
      <c r="HR44" s="245"/>
      <c r="HS44" s="245"/>
      <c r="HT44" s="245"/>
      <c r="HU44" s="245"/>
      <c r="HV44" s="245"/>
      <c r="HW44" s="245"/>
      <c r="HX44" s="245"/>
      <c r="HY44" s="245"/>
      <c r="HZ44" s="245"/>
      <c r="IA44" s="245"/>
      <c r="IB44" s="245"/>
      <c r="IC44" s="245"/>
      <c r="ID44" s="245"/>
      <c r="IE44" s="245"/>
      <c r="IF44" s="245"/>
      <c r="IG44" s="245"/>
      <c r="IH44" s="245"/>
      <c r="II44" s="245"/>
      <c r="IJ44" s="245"/>
      <c r="IK44" s="245"/>
      <c r="IL44" s="245"/>
      <c r="IM44" s="245"/>
      <c r="IN44" s="245"/>
      <c r="IO44" s="245"/>
      <c r="IP44" s="245"/>
      <c r="IQ44" s="245"/>
      <c r="IR44" s="245"/>
      <c r="IS44" s="245"/>
      <c r="IT44" s="245"/>
      <c r="IU44" s="245"/>
      <c r="IV44" s="245"/>
    </row>
    <row r="45" spans="2:6" ht="14.25">
      <c r="B45" s="257"/>
      <c r="C45" s="257"/>
      <c r="D45" s="257"/>
      <c r="E45" s="257"/>
      <c r="F45" s="257"/>
    </row>
  </sheetData>
  <sheetProtection password="CB45" sheet="1"/>
  <protectedRanges>
    <protectedRange sqref="E1:E65536" name="Oblast1"/>
  </protectedRanges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7.28125" style="0" customWidth="1"/>
    <col min="2" max="2" width="60.57421875" style="0" customWidth="1"/>
    <col min="3" max="3" width="22.140625" style="0" customWidth="1"/>
    <col min="4" max="4" width="7.00390625" style="0" customWidth="1"/>
    <col min="5" max="5" width="11.28125" style="0" customWidth="1"/>
  </cols>
  <sheetData>
    <row r="1" spans="1:7" s="261" customFormat="1" ht="18">
      <c r="A1" s="258" t="s">
        <v>89</v>
      </c>
      <c r="B1" s="259"/>
      <c r="C1" s="259"/>
      <c r="D1" s="259"/>
      <c r="E1" s="259"/>
      <c r="F1" s="259"/>
      <c r="G1" s="260"/>
    </row>
    <row r="2" spans="1:7" s="261" customFormat="1" ht="12.75">
      <c r="A2" s="262" t="s">
        <v>76</v>
      </c>
      <c r="B2" s="189"/>
      <c r="C2" s="263"/>
      <c r="D2" s="263"/>
      <c r="E2" s="263"/>
      <c r="F2" s="263"/>
      <c r="G2" s="264"/>
    </row>
    <row r="3" spans="1:7" s="261" customFormat="1" ht="12.75">
      <c r="A3" s="262" t="s">
        <v>77</v>
      </c>
      <c r="B3" s="189" t="s">
        <v>659</v>
      </c>
      <c r="C3" s="263"/>
      <c r="D3" s="263"/>
      <c r="E3" s="263"/>
      <c r="F3" s="263"/>
      <c r="G3" s="264"/>
    </row>
    <row r="4" spans="1:7" s="261" customFormat="1" ht="12.75">
      <c r="A4" s="262" t="s">
        <v>78</v>
      </c>
      <c r="B4" s="189" t="s">
        <v>763</v>
      </c>
      <c r="C4" s="263"/>
      <c r="D4" s="263"/>
      <c r="E4" s="263"/>
      <c r="F4" s="263"/>
      <c r="G4" s="264"/>
    </row>
    <row r="5" spans="1:7" s="261" customFormat="1" ht="12.75">
      <c r="A5" s="265"/>
      <c r="B5" s="189"/>
      <c r="C5" s="263"/>
      <c r="D5" s="263"/>
      <c r="E5" s="263"/>
      <c r="F5" s="263"/>
      <c r="G5" s="264"/>
    </row>
    <row r="6" spans="1:7" s="261" customFormat="1" ht="12.75">
      <c r="A6" s="265" t="s">
        <v>80</v>
      </c>
      <c r="B6" s="189" t="s">
        <v>18</v>
      </c>
      <c r="C6" s="263"/>
      <c r="D6" s="263"/>
      <c r="E6" s="263"/>
      <c r="F6" s="263"/>
      <c r="G6" s="264"/>
    </row>
    <row r="7" spans="1:7" s="261" customFormat="1" ht="12.75">
      <c r="A7" s="265" t="s">
        <v>81</v>
      </c>
      <c r="B7" s="189"/>
      <c r="C7" s="263"/>
      <c r="D7" s="263"/>
      <c r="E7" s="263"/>
      <c r="F7" s="263"/>
      <c r="G7" s="264"/>
    </row>
    <row r="8" spans="1:7" s="261" customFormat="1" ht="12.75">
      <c r="A8" s="265" t="s">
        <v>82</v>
      </c>
      <c r="B8" s="304" t="str">
        <f>'Krycí list'!$O$31</f>
        <v>04.11.2013</v>
      </c>
      <c r="C8" s="263"/>
      <c r="D8" s="263"/>
      <c r="E8" s="263"/>
      <c r="F8" s="263"/>
      <c r="G8" s="264"/>
    </row>
    <row r="9" spans="1:7" s="261" customFormat="1" ht="12.75">
      <c r="A9" s="266"/>
      <c r="B9" s="267"/>
      <c r="C9" s="267"/>
      <c r="D9" s="267"/>
      <c r="E9" s="267"/>
      <c r="F9" s="267"/>
      <c r="G9" s="268"/>
    </row>
    <row r="10" spans="1:7" s="261" customFormat="1" ht="22.5">
      <c r="A10" s="269" t="s">
        <v>91</v>
      </c>
      <c r="B10" s="270" t="s">
        <v>764</v>
      </c>
      <c r="C10" s="270" t="s">
        <v>765</v>
      </c>
      <c r="D10" s="270" t="s">
        <v>95</v>
      </c>
      <c r="E10" s="270" t="s">
        <v>96</v>
      </c>
      <c r="F10" s="270" t="s">
        <v>97</v>
      </c>
      <c r="G10" s="271" t="s">
        <v>85</v>
      </c>
    </row>
    <row r="11" spans="1:7" s="261" customFormat="1" ht="12.75">
      <c r="A11" s="272">
        <v>1</v>
      </c>
      <c r="B11" s="273">
        <v>2</v>
      </c>
      <c r="C11" s="273">
        <v>3</v>
      </c>
      <c r="D11" s="273">
        <v>5</v>
      </c>
      <c r="E11" s="273">
        <v>6</v>
      </c>
      <c r="F11" s="273">
        <v>7</v>
      </c>
      <c r="G11" s="274">
        <v>8</v>
      </c>
    </row>
    <row r="12" spans="1:7" s="261" customFormat="1" ht="12.75">
      <c r="A12" s="275"/>
      <c r="B12" s="259"/>
      <c r="C12" s="259"/>
      <c r="D12" s="259"/>
      <c r="E12" s="259"/>
      <c r="F12" s="259"/>
      <c r="G12" s="260"/>
    </row>
    <row r="13" spans="1:7" s="261" customFormat="1" ht="12.75">
      <c r="A13" s="276"/>
      <c r="B13" s="277" t="s">
        <v>766</v>
      </c>
      <c r="C13" s="278"/>
      <c r="D13" s="278"/>
      <c r="E13" s="279"/>
      <c r="F13" s="278"/>
      <c r="G13" s="280">
        <f>SUBTOTAL(9,G14:G47)</f>
        <v>0</v>
      </c>
    </row>
    <row r="14" spans="1:7" s="261" customFormat="1" ht="12.75">
      <c r="A14" s="281">
        <v>1</v>
      </c>
      <c r="B14" s="282" t="s">
        <v>767</v>
      </c>
      <c r="C14" s="283"/>
      <c r="D14" s="283"/>
      <c r="E14" s="283"/>
      <c r="F14" s="284"/>
      <c r="G14" s="285">
        <f>SUBTOTAL(9,G15:G15)</f>
        <v>0</v>
      </c>
    </row>
    <row r="15" spans="1:7" s="289" customFormat="1" ht="13.5" customHeight="1">
      <c r="A15" s="286">
        <v>40909</v>
      </c>
      <c r="B15" s="212" t="s">
        <v>768</v>
      </c>
      <c r="C15" s="213" t="s">
        <v>769</v>
      </c>
      <c r="D15" s="215" t="s">
        <v>750</v>
      </c>
      <c r="E15" s="215">
        <v>1</v>
      </c>
      <c r="F15" s="287"/>
      <c r="G15" s="288">
        <f>E15*F15</f>
        <v>0</v>
      </c>
    </row>
    <row r="16" spans="1:7" s="289" customFormat="1" ht="13.5" customHeight="1">
      <c r="A16" s="286"/>
      <c r="B16" s="305" t="s">
        <v>897</v>
      </c>
      <c r="C16" s="306"/>
      <c r="D16" s="307" t="s">
        <v>750</v>
      </c>
      <c r="E16" s="308">
        <v>1</v>
      </c>
      <c r="F16" s="308"/>
      <c r="G16" s="309">
        <f>E16*F16</f>
        <v>0</v>
      </c>
    </row>
    <row r="17" spans="1:7" s="293" customFormat="1" ht="19.5" customHeight="1">
      <c r="A17" s="290">
        <v>2</v>
      </c>
      <c r="B17" s="207" t="s">
        <v>770</v>
      </c>
      <c r="C17" s="291"/>
      <c r="D17" s="291"/>
      <c r="E17" s="292"/>
      <c r="F17" s="292"/>
      <c r="G17" s="210">
        <f>SUBTOTAL(9,G18:G25)</f>
        <v>0</v>
      </c>
    </row>
    <row r="18" spans="1:7" s="289" customFormat="1" ht="13.5" customHeight="1">
      <c r="A18" s="286" t="s">
        <v>771</v>
      </c>
      <c r="B18" s="212" t="s">
        <v>772</v>
      </c>
      <c r="C18" s="213" t="s">
        <v>773</v>
      </c>
      <c r="D18" s="215" t="s">
        <v>210</v>
      </c>
      <c r="E18" s="215">
        <v>15</v>
      </c>
      <c r="F18" s="287"/>
      <c r="G18" s="288">
        <f aca="true" t="shared" si="0" ref="G18:G25">E18*F18</f>
        <v>0</v>
      </c>
    </row>
    <row r="19" spans="1:7" s="289" customFormat="1" ht="13.5" customHeight="1">
      <c r="A19" s="286" t="s">
        <v>774</v>
      </c>
      <c r="B19" s="212" t="s">
        <v>772</v>
      </c>
      <c r="C19" s="213" t="s">
        <v>775</v>
      </c>
      <c r="D19" s="215" t="s">
        <v>210</v>
      </c>
      <c r="E19" s="215">
        <v>45</v>
      </c>
      <c r="F19" s="287"/>
      <c r="G19" s="288">
        <f t="shared" si="0"/>
        <v>0</v>
      </c>
    </row>
    <row r="20" spans="1:7" s="289" customFormat="1" ht="13.5" customHeight="1">
      <c r="A20" s="286" t="s">
        <v>776</v>
      </c>
      <c r="B20" s="212" t="s">
        <v>772</v>
      </c>
      <c r="C20" s="213" t="s">
        <v>777</v>
      </c>
      <c r="D20" s="215" t="s">
        <v>210</v>
      </c>
      <c r="E20" s="215">
        <v>75</v>
      </c>
      <c r="F20" s="287"/>
      <c r="G20" s="288">
        <f t="shared" si="0"/>
        <v>0</v>
      </c>
    </row>
    <row r="21" spans="1:7" s="289" customFormat="1" ht="13.5" customHeight="1">
      <c r="A21" s="286" t="s">
        <v>778</v>
      </c>
      <c r="B21" s="212" t="s">
        <v>772</v>
      </c>
      <c r="C21" s="213" t="s">
        <v>779</v>
      </c>
      <c r="D21" s="215" t="s">
        <v>210</v>
      </c>
      <c r="E21" s="215">
        <v>320</v>
      </c>
      <c r="F21" s="287"/>
      <c r="G21" s="288">
        <f t="shared" si="0"/>
        <v>0</v>
      </c>
    </row>
    <row r="22" spans="1:7" s="289" customFormat="1" ht="13.5" customHeight="1">
      <c r="A22" s="286" t="s">
        <v>780</v>
      </c>
      <c r="B22" s="212" t="s">
        <v>772</v>
      </c>
      <c r="C22" s="213" t="s">
        <v>781</v>
      </c>
      <c r="D22" s="215" t="s">
        <v>210</v>
      </c>
      <c r="E22" s="215">
        <v>40</v>
      </c>
      <c r="F22" s="287"/>
      <c r="G22" s="288">
        <f t="shared" si="0"/>
        <v>0</v>
      </c>
    </row>
    <row r="23" spans="1:7" s="289" customFormat="1" ht="13.5" customHeight="1">
      <c r="A23" s="286" t="s">
        <v>782</v>
      </c>
      <c r="B23" s="212" t="s">
        <v>772</v>
      </c>
      <c r="C23" s="213" t="s">
        <v>783</v>
      </c>
      <c r="D23" s="215" t="s">
        <v>210</v>
      </c>
      <c r="E23" s="215">
        <v>10</v>
      </c>
      <c r="F23" s="287"/>
      <c r="G23" s="288">
        <f t="shared" si="0"/>
        <v>0</v>
      </c>
    </row>
    <row r="24" spans="1:7" s="289" customFormat="1" ht="13.5" customHeight="1">
      <c r="A24" s="286" t="s">
        <v>784</v>
      </c>
      <c r="B24" s="212" t="s">
        <v>785</v>
      </c>
      <c r="C24" s="213" t="s">
        <v>786</v>
      </c>
      <c r="D24" s="215" t="s">
        <v>210</v>
      </c>
      <c r="E24" s="215">
        <v>15</v>
      </c>
      <c r="F24" s="287"/>
      <c r="G24" s="288">
        <f t="shared" si="0"/>
        <v>0</v>
      </c>
    </row>
    <row r="25" spans="1:7" s="289" customFormat="1" ht="13.5" customHeight="1">
      <c r="A25" s="286" t="s">
        <v>787</v>
      </c>
      <c r="B25" s="212" t="s">
        <v>785</v>
      </c>
      <c r="C25" s="213" t="s">
        <v>788</v>
      </c>
      <c r="D25" s="215" t="s">
        <v>210</v>
      </c>
      <c r="E25" s="215">
        <v>10</v>
      </c>
      <c r="F25" s="287"/>
      <c r="G25" s="288">
        <f t="shared" si="0"/>
        <v>0</v>
      </c>
    </row>
    <row r="26" spans="1:7" s="293" customFormat="1" ht="19.5" customHeight="1">
      <c r="A26" s="290">
        <v>3</v>
      </c>
      <c r="B26" s="207" t="s">
        <v>789</v>
      </c>
      <c r="C26" s="291"/>
      <c r="D26" s="291"/>
      <c r="E26" s="292"/>
      <c r="F26" s="292"/>
      <c r="G26" s="210">
        <f>SUBTOTAL(9,G27:G32)</f>
        <v>0</v>
      </c>
    </row>
    <row r="27" spans="1:7" s="289" customFormat="1" ht="13.5" customHeight="1">
      <c r="A27" s="286" t="s">
        <v>790</v>
      </c>
      <c r="B27" s="212" t="s">
        <v>791</v>
      </c>
      <c r="C27" s="213"/>
      <c r="D27" s="215" t="s">
        <v>750</v>
      </c>
      <c r="E27" s="215">
        <v>32</v>
      </c>
      <c r="F27" s="287"/>
      <c r="G27" s="288">
        <f aca="true" t="shared" si="1" ref="G27:G47">E27*F27</f>
        <v>0</v>
      </c>
    </row>
    <row r="28" spans="1:7" s="289" customFormat="1" ht="13.5" customHeight="1">
      <c r="A28" s="286" t="s">
        <v>792</v>
      </c>
      <c r="B28" s="212" t="s">
        <v>793</v>
      </c>
      <c r="C28" s="213" t="s">
        <v>794</v>
      </c>
      <c r="D28" s="215" t="s">
        <v>750</v>
      </c>
      <c r="E28" s="215">
        <v>6</v>
      </c>
      <c r="F28" s="287"/>
      <c r="G28" s="288">
        <f t="shared" si="1"/>
        <v>0</v>
      </c>
    </row>
    <row r="29" spans="1:7" s="289" customFormat="1" ht="13.5" customHeight="1">
      <c r="A29" s="286" t="s">
        <v>795</v>
      </c>
      <c r="B29" s="212" t="s">
        <v>793</v>
      </c>
      <c r="C29" s="213" t="s">
        <v>796</v>
      </c>
      <c r="D29" s="215" t="s">
        <v>750</v>
      </c>
      <c r="E29" s="215">
        <v>2</v>
      </c>
      <c r="F29" s="287"/>
      <c r="G29" s="288">
        <f t="shared" si="1"/>
        <v>0</v>
      </c>
    </row>
    <row r="30" spans="1:7" s="289" customFormat="1" ht="13.5" customHeight="1">
      <c r="A30" s="286" t="s">
        <v>797</v>
      </c>
      <c r="B30" s="212" t="s">
        <v>798</v>
      </c>
      <c r="C30" s="213" t="s">
        <v>799</v>
      </c>
      <c r="D30" s="215" t="s">
        <v>210</v>
      </c>
      <c r="E30" s="215">
        <v>20</v>
      </c>
      <c r="F30" s="287"/>
      <c r="G30" s="288">
        <f t="shared" si="1"/>
        <v>0</v>
      </c>
    </row>
    <row r="31" spans="1:7" s="289" customFormat="1" ht="13.5" customHeight="1">
      <c r="A31" s="286" t="s">
        <v>800</v>
      </c>
      <c r="B31" s="212" t="s">
        <v>801</v>
      </c>
      <c r="C31" s="213"/>
      <c r="D31" s="215" t="s">
        <v>750</v>
      </c>
      <c r="E31" s="215">
        <v>2</v>
      </c>
      <c r="F31" s="287"/>
      <c r="G31" s="288">
        <f t="shared" si="1"/>
        <v>0</v>
      </c>
    </row>
    <row r="32" spans="1:7" s="289" customFormat="1" ht="13.5" customHeight="1">
      <c r="A32" s="286" t="s">
        <v>802</v>
      </c>
      <c r="B32" s="212" t="s">
        <v>803</v>
      </c>
      <c r="C32" s="213"/>
      <c r="D32" s="215" t="s">
        <v>750</v>
      </c>
      <c r="E32" s="215">
        <v>70</v>
      </c>
      <c r="F32" s="287"/>
      <c r="G32" s="288">
        <f t="shared" si="1"/>
        <v>0</v>
      </c>
    </row>
    <row r="33" spans="1:7" s="293" customFormat="1" ht="19.5" customHeight="1">
      <c r="A33" s="290">
        <v>4</v>
      </c>
      <c r="B33" s="207" t="s">
        <v>804</v>
      </c>
      <c r="C33" s="291"/>
      <c r="D33" s="291"/>
      <c r="E33" s="292"/>
      <c r="F33" s="292"/>
      <c r="G33" s="210">
        <f>SUBTOTAL(9,G34:G42)</f>
        <v>0</v>
      </c>
    </row>
    <row r="34" spans="1:7" s="289" customFormat="1" ht="13.5" customHeight="1">
      <c r="A34" s="286" t="s">
        <v>805</v>
      </c>
      <c r="B34" s="212" t="s">
        <v>806</v>
      </c>
      <c r="C34" s="213" t="s">
        <v>807</v>
      </c>
      <c r="D34" s="215" t="s">
        <v>750</v>
      </c>
      <c r="E34" s="215">
        <v>3</v>
      </c>
      <c r="F34" s="287"/>
      <c r="G34" s="288">
        <f t="shared" si="1"/>
        <v>0</v>
      </c>
    </row>
    <row r="35" spans="1:7" s="289" customFormat="1" ht="13.5" customHeight="1">
      <c r="A35" s="286" t="s">
        <v>808</v>
      </c>
      <c r="B35" s="212" t="s">
        <v>809</v>
      </c>
      <c r="C35" s="213" t="s">
        <v>807</v>
      </c>
      <c r="D35" s="215" t="s">
        <v>750</v>
      </c>
      <c r="E35" s="215">
        <v>3</v>
      </c>
      <c r="F35" s="287"/>
      <c r="G35" s="288">
        <f t="shared" si="1"/>
        <v>0</v>
      </c>
    </row>
    <row r="36" spans="1:7" s="289" customFormat="1" ht="13.5" customHeight="1">
      <c r="A36" s="286" t="s">
        <v>810</v>
      </c>
      <c r="B36" s="212" t="s">
        <v>811</v>
      </c>
      <c r="C36" s="213" t="s">
        <v>807</v>
      </c>
      <c r="D36" s="215" t="s">
        <v>750</v>
      </c>
      <c r="E36" s="215">
        <v>2</v>
      </c>
      <c r="F36" s="287"/>
      <c r="G36" s="288">
        <f t="shared" si="1"/>
        <v>0</v>
      </c>
    </row>
    <row r="37" spans="1:7" s="289" customFormat="1" ht="13.5" customHeight="1">
      <c r="A37" s="286" t="s">
        <v>812</v>
      </c>
      <c r="B37" s="212" t="s">
        <v>813</v>
      </c>
      <c r="C37" s="213" t="s">
        <v>807</v>
      </c>
      <c r="D37" s="215" t="s">
        <v>750</v>
      </c>
      <c r="E37" s="215">
        <v>0</v>
      </c>
      <c r="F37" s="287"/>
      <c r="G37" s="288">
        <f t="shared" si="1"/>
        <v>0</v>
      </c>
    </row>
    <row r="38" spans="1:7" s="289" customFormat="1" ht="13.5" customHeight="1">
      <c r="A38" s="286" t="s">
        <v>814</v>
      </c>
      <c r="B38" s="212" t="s">
        <v>815</v>
      </c>
      <c r="C38" s="213" t="s">
        <v>807</v>
      </c>
      <c r="D38" s="215" t="s">
        <v>750</v>
      </c>
      <c r="E38" s="215">
        <v>0</v>
      </c>
      <c r="F38" s="287"/>
      <c r="G38" s="288">
        <f t="shared" si="1"/>
        <v>0</v>
      </c>
    </row>
    <row r="39" spans="1:7" s="289" customFormat="1" ht="13.5" customHeight="1">
      <c r="A39" s="286" t="s">
        <v>816</v>
      </c>
      <c r="B39" s="212" t="s">
        <v>817</v>
      </c>
      <c r="C39" s="213" t="s">
        <v>818</v>
      </c>
      <c r="D39" s="215" t="s">
        <v>750</v>
      </c>
      <c r="E39" s="215">
        <v>24</v>
      </c>
      <c r="F39" s="287"/>
      <c r="G39" s="288">
        <f t="shared" si="1"/>
        <v>0</v>
      </c>
    </row>
    <row r="40" spans="1:7" s="289" customFormat="1" ht="13.5" customHeight="1">
      <c r="A40" s="286" t="s">
        <v>819</v>
      </c>
      <c r="B40" s="212" t="s">
        <v>820</v>
      </c>
      <c r="C40" s="213" t="s">
        <v>818</v>
      </c>
      <c r="D40" s="215" t="s">
        <v>750</v>
      </c>
      <c r="E40" s="215">
        <v>0</v>
      </c>
      <c r="F40" s="287"/>
      <c r="G40" s="288">
        <f t="shared" si="1"/>
        <v>0</v>
      </c>
    </row>
    <row r="41" spans="1:7" s="289" customFormat="1" ht="13.5" customHeight="1">
      <c r="A41" s="286" t="s">
        <v>821</v>
      </c>
      <c r="B41" s="212" t="s">
        <v>822</v>
      </c>
      <c r="C41" s="213" t="s">
        <v>818</v>
      </c>
      <c r="D41" s="215" t="s">
        <v>750</v>
      </c>
      <c r="E41" s="215">
        <v>0</v>
      </c>
      <c r="F41" s="287"/>
      <c r="G41" s="288">
        <f t="shared" si="1"/>
        <v>0</v>
      </c>
    </row>
    <row r="42" spans="1:7" s="289" customFormat="1" ht="13.5" customHeight="1">
      <c r="A42" s="286" t="s">
        <v>823</v>
      </c>
      <c r="B42" s="212" t="s">
        <v>824</v>
      </c>
      <c r="C42" s="213" t="s">
        <v>818</v>
      </c>
      <c r="D42" s="215" t="s">
        <v>750</v>
      </c>
      <c r="E42" s="215">
        <v>1</v>
      </c>
      <c r="F42" s="287"/>
      <c r="G42" s="288">
        <f t="shared" si="1"/>
        <v>0</v>
      </c>
    </row>
    <row r="43" spans="1:7" s="293" customFormat="1" ht="19.5" customHeight="1">
      <c r="A43" s="290">
        <v>5</v>
      </c>
      <c r="B43" s="207" t="s">
        <v>825</v>
      </c>
      <c r="C43" s="291"/>
      <c r="D43" s="291"/>
      <c r="E43" s="292"/>
      <c r="F43" s="292"/>
      <c r="G43" s="210">
        <f>SUBTOTAL(9,G44:G47)</f>
        <v>0</v>
      </c>
    </row>
    <row r="44" spans="1:7" s="289" customFormat="1" ht="13.5" customHeight="1">
      <c r="A44" s="286" t="s">
        <v>826</v>
      </c>
      <c r="B44" s="212" t="s">
        <v>827</v>
      </c>
      <c r="C44" s="213" t="s">
        <v>828</v>
      </c>
      <c r="D44" s="215" t="s">
        <v>750</v>
      </c>
      <c r="E44" s="215">
        <v>2</v>
      </c>
      <c r="F44" s="287"/>
      <c r="G44" s="288">
        <f t="shared" si="1"/>
        <v>0</v>
      </c>
    </row>
    <row r="45" spans="1:7" s="289" customFormat="1" ht="13.5" customHeight="1">
      <c r="A45" s="286" t="s">
        <v>829</v>
      </c>
      <c r="B45" s="212" t="s">
        <v>830</v>
      </c>
      <c r="C45" s="213" t="s">
        <v>831</v>
      </c>
      <c r="D45" s="215" t="s">
        <v>750</v>
      </c>
      <c r="E45" s="215">
        <v>1</v>
      </c>
      <c r="F45" s="287"/>
      <c r="G45" s="288">
        <f t="shared" si="1"/>
        <v>0</v>
      </c>
    </row>
    <row r="46" spans="1:7" s="289" customFormat="1" ht="13.5" customHeight="1">
      <c r="A46" s="286" t="s">
        <v>832</v>
      </c>
      <c r="B46" s="212" t="s">
        <v>833</v>
      </c>
      <c r="C46" s="213" t="s">
        <v>834</v>
      </c>
      <c r="D46" s="215" t="s">
        <v>750</v>
      </c>
      <c r="E46" s="215">
        <v>1</v>
      </c>
      <c r="F46" s="287"/>
      <c r="G46" s="288">
        <f t="shared" si="1"/>
        <v>0</v>
      </c>
    </row>
    <row r="47" spans="1:7" s="289" customFormat="1" ht="13.5" customHeight="1">
      <c r="A47" s="286" t="s">
        <v>835</v>
      </c>
      <c r="B47" s="212" t="s">
        <v>836</v>
      </c>
      <c r="C47" s="213"/>
      <c r="D47" s="215" t="s">
        <v>750</v>
      </c>
      <c r="E47" s="215">
        <v>4</v>
      </c>
      <c r="F47" s="287"/>
      <c r="G47" s="288">
        <f t="shared" si="1"/>
        <v>0</v>
      </c>
    </row>
    <row r="48" spans="1:7" s="298" customFormat="1" ht="19.5" customHeight="1">
      <c r="A48" s="294"/>
      <c r="B48" s="295" t="s">
        <v>837</v>
      </c>
      <c r="C48" s="295"/>
      <c r="D48" s="295"/>
      <c r="E48" s="295"/>
      <c r="F48" s="296"/>
      <c r="G48" s="297">
        <f>SUBTOTAL(9,G49:G85)</f>
        <v>0</v>
      </c>
    </row>
    <row r="49" spans="1:7" s="293" customFormat="1" ht="19.5" customHeight="1">
      <c r="A49" s="290">
        <v>1</v>
      </c>
      <c r="B49" s="207" t="s">
        <v>838</v>
      </c>
      <c r="C49" s="291"/>
      <c r="D49" s="291"/>
      <c r="E49" s="292"/>
      <c r="F49" s="292"/>
      <c r="G49" s="210">
        <f>SUBTOTAL(9,G50:G55)</f>
        <v>0</v>
      </c>
    </row>
    <row r="50" spans="1:7" s="289" customFormat="1" ht="13.5" customHeight="1">
      <c r="A50" s="286" t="s">
        <v>839</v>
      </c>
      <c r="B50" s="212" t="s">
        <v>840</v>
      </c>
      <c r="C50" s="213" t="s">
        <v>841</v>
      </c>
      <c r="D50" s="215" t="s">
        <v>210</v>
      </c>
      <c r="E50" s="215">
        <v>50</v>
      </c>
      <c r="F50" s="287"/>
      <c r="G50" s="288">
        <f aca="true" t="shared" si="2" ref="G50:G56">E50*F50</f>
        <v>0</v>
      </c>
    </row>
    <row r="51" spans="1:7" s="289" customFormat="1" ht="13.5" customHeight="1">
      <c r="A51" s="286" t="s">
        <v>842</v>
      </c>
      <c r="B51" s="212" t="s">
        <v>843</v>
      </c>
      <c r="C51" s="213" t="s">
        <v>844</v>
      </c>
      <c r="D51" s="215" t="s">
        <v>210</v>
      </c>
      <c r="E51" s="215">
        <v>15</v>
      </c>
      <c r="F51" s="287"/>
      <c r="G51" s="288">
        <f t="shared" si="2"/>
        <v>0</v>
      </c>
    </row>
    <row r="52" spans="1:7" s="289" customFormat="1" ht="13.5" customHeight="1">
      <c r="A52" s="286" t="s">
        <v>845</v>
      </c>
      <c r="B52" s="212" t="s">
        <v>843</v>
      </c>
      <c r="C52" s="213" t="s">
        <v>846</v>
      </c>
      <c r="D52" s="215" t="s">
        <v>210</v>
      </c>
      <c r="E52" s="215">
        <v>35</v>
      </c>
      <c r="F52" s="287"/>
      <c r="G52" s="288">
        <f t="shared" si="2"/>
        <v>0</v>
      </c>
    </row>
    <row r="53" spans="1:7" s="289" customFormat="1" ht="13.5" customHeight="1">
      <c r="A53" s="286" t="s">
        <v>847</v>
      </c>
      <c r="B53" s="212" t="s">
        <v>848</v>
      </c>
      <c r="C53" s="213" t="s">
        <v>849</v>
      </c>
      <c r="D53" s="215" t="s">
        <v>210</v>
      </c>
      <c r="E53" s="215">
        <v>55</v>
      </c>
      <c r="F53" s="287"/>
      <c r="G53" s="288">
        <f t="shared" si="2"/>
        <v>0</v>
      </c>
    </row>
    <row r="54" spans="1:7" s="289" customFormat="1" ht="13.5" customHeight="1">
      <c r="A54" s="286" t="s">
        <v>850</v>
      </c>
      <c r="B54" s="212" t="s">
        <v>851</v>
      </c>
      <c r="C54" s="213"/>
      <c r="D54" s="215" t="s">
        <v>750</v>
      </c>
      <c r="E54" s="215">
        <v>1</v>
      </c>
      <c r="F54" s="287"/>
      <c r="G54" s="288">
        <f t="shared" si="2"/>
        <v>0</v>
      </c>
    </row>
    <row r="55" spans="1:7" s="289" customFormat="1" ht="13.5" customHeight="1">
      <c r="A55" s="286" t="s">
        <v>852</v>
      </c>
      <c r="B55" s="212" t="s">
        <v>791</v>
      </c>
      <c r="C55" s="213"/>
      <c r="D55" s="215" t="s">
        <v>750</v>
      </c>
      <c r="E55" s="215">
        <v>1</v>
      </c>
      <c r="F55" s="287"/>
      <c r="G55" s="288">
        <f t="shared" si="2"/>
        <v>0</v>
      </c>
    </row>
    <row r="56" spans="1:7" s="289" customFormat="1" ht="13.5" customHeight="1">
      <c r="A56" s="286" t="s">
        <v>853</v>
      </c>
      <c r="B56" s="212" t="s">
        <v>854</v>
      </c>
      <c r="C56" s="213" t="s">
        <v>855</v>
      </c>
      <c r="D56" s="215" t="s">
        <v>750</v>
      </c>
      <c r="E56" s="215">
        <v>2</v>
      </c>
      <c r="F56" s="287"/>
      <c r="G56" s="288">
        <f t="shared" si="2"/>
        <v>0</v>
      </c>
    </row>
    <row r="57" spans="1:7" s="293" customFormat="1" ht="19.5" customHeight="1">
      <c r="A57" s="290">
        <v>2</v>
      </c>
      <c r="B57" s="207" t="s">
        <v>856</v>
      </c>
      <c r="C57" s="291"/>
      <c r="D57" s="291"/>
      <c r="E57" s="291"/>
      <c r="F57" s="292"/>
      <c r="G57" s="210">
        <f>SUBTOTAL(9,G58:G63)</f>
        <v>0</v>
      </c>
    </row>
    <row r="58" spans="1:7" s="289" customFormat="1" ht="13.5" customHeight="1">
      <c r="A58" s="286" t="s">
        <v>771</v>
      </c>
      <c r="B58" s="212" t="s">
        <v>857</v>
      </c>
      <c r="C58" s="213"/>
      <c r="D58" s="215" t="s">
        <v>210</v>
      </c>
      <c r="E58" s="215">
        <v>35</v>
      </c>
      <c r="F58" s="287"/>
      <c r="G58" s="288">
        <f aca="true" t="shared" si="3" ref="G58:G63">E58*F58</f>
        <v>0</v>
      </c>
    </row>
    <row r="59" spans="1:7" s="289" customFormat="1" ht="13.5" customHeight="1">
      <c r="A59" s="286" t="s">
        <v>774</v>
      </c>
      <c r="B59" s="212" t="s">
        <v>843</v>
      </c>
      <c r="C59" s="213" t="s">
        <v>846</v>
      </c>
      <c r="D59" s="215" t="s">
        <v>210</v>
      </c>
      <c r="E59" s="215">
        <v>30</v>
      </c>
      <c r="F59" s="287"/>
      <c r="G59" s="288">
        <f t="shared" si="3"/>
        <v>0</v>
      </c>
    </row>
    <row r="60" spans="1:7" s="289" customFormat="1" ht="13.5" customHeight="1">
      <c r="A60" s="286" t="s">
        <v>776</v>
      </c>
      <c r="B60" s="212" t="s">
        <v>854</v>
      </c>
      <c r="C60" s="213" t="s">
        <v>855</v>
      </c>
      <c r="D60" s="215" t="s">
        <v>750</v>
      </c>
      <c r="E60" s="215">
        <v>4</v>
      </c>
      <c r="F60" s="287"/>
      <c r="G60" s="288">
        <f t="shared" si="3"/>
        <v>0</v>
      </c>
    </row>
    <row r="61" spans="1:7" s="289" customFormat="1" ht="13.5" customHeight="1">
      <c r="A61" s="286" t="s">
        <v>778</v>
      </c>
      <c r="B61" s="212" t="s">
        <v>848</v>
      </c>
      <c r="C61" s="213" t="s">
        <v>849</v>
      </c>
      <c r="D61" s="215" t="s">
        <v>210</v>
      </c>
      <c r="E61" s="215">
        <v>40</v>
      </c>
      <c r="F61" s="287"/>
      <c r="G61" s="288">
        <f t="shared" si="3"/>
        <v>0</v>
      </c>
    </row>
    <row r="62" spans="1:7" s="289" customFormat="1" ht="13.5" customHeight="1">
      <c r="A62" s="286" t="s">
        <v>780</v>
      </c>
      <c r="B62" s="212" t="s">
        <v>858</v>
      </c>
      <c r="C62" s="213" t="s">
        <v>859</v>
      </c>
      <c r="D62" s="215" t="s">
        <v>750</v>
      </c>
      <c r="E62" s="215">
        <v>2</v>
      </c>
      <c r="F62" s="287"/>
      <c r="G62" s="288">
        <f t="shared" si="3"/>
        <v>0</v>
      </c>
    </row>
    <row r="63" spans="1:7" s="289" customFormat="1" ht="13.5" customHeight="1">
      <c r="A63" s="286" t="s">
        <v>782</v>
      </c>
      <c r="B63" s="212" t="s">
        <v>860</v>
      </c>
      <c r="C63" s="213"/>
      <c r="D63" s="215" t="s">
        <v>750</v>
      </c>
      <c r="E63" s="215">
        <v>2</v>
      </c>
      <c r="F63" s="287"/>
      <c r="G63" s="288">
        <f t="shared" si="3"/>
        <v>0</v>
      </c>
    </row>
    <row r="64" spans="1:7" s="293" customFormat="1" ht="19.5" customHeight="1">
      <c r="A64" s="290">
        <v>3</v>
      </c>
      <c r="B64" s="207" t="s">
        <v>861</v>
      </c>
      <c r="C64" s="291"/>
      <c r="D64" s="291"/>
      <c r="E64" s="291"/>
      <c r="F64" s="292"/>
      <c r="G64" s="210">
        <f>SUBTOTAL(9,G65:G70)</f>
        <v>0</v>
      </c>
    </row>
    <row r="65" spans="1:7" s="289" customFormat="1" ht="13.5" customHeight="1">
      <c r="A65" s="286" t="s">
        <v>790</v>
      </c>
      <c r="B65" s="212" t="s">
        <v>862</v>
      </c>
      <c r="C65" s="213" t="s">
        <v>863</v>
      </c>
      <c r="D65" s="215" t="s">
        <v>210</v>
      </c>
      <c r="E65" s="215">
        <v>45</v>
      </c>
      <c r="F65" s="287"/>
      <c r="G65" s="288">
        <f aca="true" t="shared" si="4" ref="G65:G70">E65*F65</f>
        <v>0</v>
      </c>
    </row>
    <row r="66" spans="1:7" s="289" customFormat="1" ht="13.5" customHeight="1">
      <c r="A66" s="286" t="s">
        <v>792</v>
      </c>
      <c r="B66" s="212" t="s">
        <v>864</v>
      </c>
      <c r="C66" s="213" t="s">
        <v>844</v>
      </c>
      <c r="D66" s="215" t="s">
        <v>210</v>
      </c>
      <c r="E66" s="215">
        <v>40</v>
      </c>
      <c r="F66" s="287"/>
      <c r="G66" s="288">
        <f t="shared" si="4"/>
        <v>0</v>
      </c>
    </row>
    <row r="67" spans="1:7" s="289" customFormat="1" ht="13.5" customHeight="1">
      <c r="A67" s="286" t="s">
        <v>795</v>
      </c>
      <c r="B67" s="212" t="s">
        <v>848</v>
      </c>
      <c r="C67" s="213" t="s">
        <v>849</v>
      </c>
      <c r="D67" s="215" t="s">
        <v>210</v>
      </c>
      <c r="E67" s="215">
        <v>50</v>
      </c>
      <c r="F67" s="287"/>
      <c r="G67" s="288">
        <f t="shared" si="4"/>
        <v>0</v>
      </c>
    </row>
    <row r="68" spans="1:7" s="289" customFormat="1" ht="13.5" customHeight="1">
      <c r="A68" s="286" t="s">
        <v>797</v>
      </c>
      <c r="B68" s="212" t="s">
        <v>865</v>
      </c>
      <c r="C68" s="213"/>
      <c r="D68" s="215" t="s">
        <v>750</v>
      </c>
      <c r="E68" s="215">
        <v>1</v>
      </c>
      <c r="F68" s="287"/>
      <c r="G68" s="288">
        <f t="shared" si="4"/>
        <v>0</v>
      </c>
    </row>
    <row r="69" spans="1:7" s="289" customFormat="1" ht="13.5" customHeight="1">
      <c r="A69" s="286" t="s">
        <v>800</v>
      </c>
      <c r="B69" s="212" t="s">
        <v>866</v>
      </c>
      <c r="C69" s="213"/>
      <c r="D69" s="215" t="s">
        <v>750</v>
      </c>
      <c r="E69" s="215">
        <v>1</v>
      </c>
      <c r="F69" s="287"/>
      <c r="G69" s="288">
        <f t="shared" si="4"/>
        <v>0</v>
      </c>
    </row>
    <row r="70" spans="1:7" s="289" customFormat="1" ht="13.5" customHeight="1">
      <c r="A70" s="286" t="s">
        <v>802</v>
      </c>
      <c r="B70" s="212" t="s">
        <v>867</v>
      </c>
      <c r="C70" s="213"/>
      <c r="D70" s="215" t="s">
        <v>750</v>
      </c>
      <c r="E70" s="215">
        <v>1</v>
      </c>
      <c r="F70" s="287"/>
      <c r="G70" s="288">
        <f t="shared" si="4"/>
        <v>0</v>
      </c>
    </row>
    <row r="71" spans="1:7" s="293" customFormat="1" ht="19.5" customHeight="1">
      <c r="A71" s="290">
        <v>4</v>
      </c>
      <c r="B71" s="207" t="s">
        <v>868</v>
      </c>
      <c r="C71" s="291"/>
      <c r="D71" s="291"/>
      <c r="E71" s="291"/>
      <c r="F71" s="292"/>
      <c r="G71" s="210">
        <f>SUBTOTAL(9,G72:G81)</f>
        <v>0</v>
      </c>
    </row>
    <row r="72" spans="1:7" s="289" customFormat="1" ht="13.5" customHeight="1">
      <c r="A72" s="286" t="s">
        <v>805</v>
      </c>
      <c r="B72" s="212" t="s">
        <v>869</v>
      </c>
      <c r="C72" s="213"/>
      <c r="D72" s="215" t="s">
        <v>870</v>
      </c>
      <c r="E72" s="215">
        <v>10</v>
      </c>
      <c r="F72" s="287"/>
      <c r="G72" s="288">
        <f aca="true" t="shared" si="5" ref="G72:G81">E72*F72</f>
        <v>0</v>
      </c>
    </row>
    <row r="73" spans="1:7" s="289" customFormat="1" ht="13.5" customHeight="1">
      <c r="A73" s="286" t="s">
        <v>808</v>
      </c>
      <c r="B73" s="212" t="s">
        <v>871</v>
      </c>
      <c r="C73" s="213"/>
      <c r="D73" s="215" t="s">
        <v>870</v>
      </c>
      <c r="E73" s="215">
        <v>3</v>
      </c>
      <c r="F73" s="287"/>
      <c r="G73" s="288">
        <f t="shared" si="5"/>
        <v>0</v>
      </c>
    </row>
    <row r="74" spans="1:7" s="289" customFormat="1" ht="13.5" customHeight="1">
      <c r="A74" s="286" t="s">
        <v>810</v>
      </c>
      <c r="B74" s="212" t="s">
        <v>872</v>
      </c>
      <c r="C74" s="213"/>
      <c r="D74" s="215" t="s">
        <v>870</v>
      </c>
      <c r="E74" s="215">
        <v>5</v>
      </c>
      <c r="F74" s="287"/>
      <c r="G74" s="288">
        <f t="shared" si="5"/>
        <v>0</v>
      </c>
    </row>
    <row r="75" spans="1:7" s="289" customFormat="1" ht="13.5" customHeight="1">
      <c r="A75" s="286" t="s">
        <v>812</v>
      </c>
      <c r="B75" s="212" t="s">
        <v>873</v>
      </c>
      <c r="C75" s="213"/>
      <c r="D75" s="215" t="s">
        <v>874</v>
      </c>
      <c r="E75" s="215">
        <v>15</v>
      </c>
      <c r="F75" s="287"/>
      <c r="G75" s="288">
        <f t="shared" si="5"/>
        <v>0</v>
      </c>
    </row>
    <row r="76" spans="1:7" s="289" customFormat="1" ht="13.5" customHeight="1">
      <c r="A76" s="286" t="s">
        <v>814</v>
      </c>
      <c r="B76" s="212" t="s">
        <v>875</v>
      </c>
      <c r="C76" s="213"/>
      <c r="D76" s="215" t="s">
        <v>750</v>
      </c>
      <c r="E76" s="215">
        <v>1</v>
      </c>
      <c r="F76" s="287"/>
      <c r="G76" s="288">
        <f t="shared" si="5"/>
        <v>0</v>
      </c>
    </row>
    <row r="77" spans="1:7" s="289" customFormat="1" ht="13.5" customHeight="1">
      <c r="A77" s="286" t="s">
        <v>816</v>
      </c>
      <c r="B77" s="212" t="s">
        <v>876</v>
      </c>
      <c r="C77" s="213"/>
      <c r="D77" s="215" t="s">
        <v>750</v>
      </c>
      <c r="E77" s="215">
        <v>1</v>
      </c>
      <c r="F77" s="287"/>
      <c r="G77" s="288">
        <f t="shared" si="5"/>
        <v>0</v>
      </c>
    </row>
    <row r="78" spans="1:7" s="289" customFormat="1" ht="13.5" customHeight="1">
      <c r="A78" s="286" t="s">
        <v>819</v>
      </c>
      <c r="B78" s="212" t="s">
        <v>877</v>
      </c>
      <c r="C78" s="213"/>
      <c r="D78" s="215" t="s">
        <v>750</v>
      </c>
      <c r="E78" s="215">
        <v>1</v>
      </c>
      <c r="F78" s="287"/>
      <c r="G78" s="288">
        <f t="shared" si="5"/>
        <v>0</v>
      </c>
    </row>
    <row r="79" spans="1:7" s="289" customFormat="1" ht="13.5" customHeight="1">
      <c r="A79" s="286" t="s">
        <v>821</v>
      </c>
      <c r="B79" s="212" t="s">
        <v>878</v>
      </c>
      <c r="C79" s="213" t="s">
        <v>879</v>
      </c>
      <c r="D79" s="215" t="s">
        <v>750</v>
      </c>
      <c r="E79" s="215">
        <v>6</v>
      </c>
      <c r="F79" s="287"/>
      <c r="G79" s="288">
        <f t="shared" si="5"/>
        <v>0</v>
      </c>
    </row>
    <row r="80" spans="1:7" s="289" customFormat="1" ht="13.5" customHeight="1">
      <c r="A80" s="286" t="s">
        <v>823</v>
      </c>
      <c r="B80" s="212" t="s">
        <v>880</v>
      </c>
      <c r="C80" s="213" t="s">
        <v>881</v>
      </c>
      <c r="D80" s="215" t="s">
        <v>750</v>
      </c>
      <c r="E80" s="215">
        <v>6</v>
      </c>
      <c r="F80" s="287"/>
      <c r="G80" s="288">
        <f t="shared" si="5"/>
        <v>0</v>
      </c>
    </row>
    <row r="81" spans="1:7" s="289" customFormat="1" ht="13.5" customHeight="1">
      <c r="A81" s="286" t="s">
        <v>882</v>
      </c>
      <c r="B81" s="212" t="s">
        <v>883</v>
      </c>
      <c r="C81" s="213" t="s">
        <v>818</v>
      </c>
      <c r="D81" s="215" t="s">
        <v>114</v>
      </c>
      <c r="E81" s="215">
        <v>6</v>
      </c>
      <c r="F81" s="287"/>
      <c r="G81" s="288">
        <f t="shared" si="5"/>
        <v>0</v>
      </c>
    </row>
    <row r="82" spans="1:7" s="261" customFormat="1" ht="19.5" customHeight="1">
      <c r="A82" s="290">
        <v>5</v>
      </c>
      <c r="B82" s="207" t="s">
        <v>884</v>
      </c>
      <c r="C82" s="291"/>
      <c r="D82" s="291"/>
      <c r="E82" s="291"/>
      <c r="F82" s="292"/>
      <c r="G82" s="210">
        <f>SUBTOTAL(9,G83:G85)</f>
        <v>0</v>
      </c>
    </row>
    <row r="83" spans="1:7" s="289" customFormat="1" ht="13.5" customHeight="1">
      <c r="A83" s="286" t="s">
        <v>826</v>
      </c>
      <c r="B83" s="212" t="s">
        <v>885</v>
      </c>
      <c r="C83" s="213"/>
      <c r="D83" s="215" t="s">
        <v>886</v>
      </c>
      <c r="E83" s="215">
        <v>1</v>
      </c>
      <c r="F83" s="287"/>
      <c r="G83" s="288">
        <f>E83*F83</f>
        <v>0</v>
      </c>
    </row>
    <row r="84" spans="1:7" s="289" customFormat="1" ht="13.5" customHeight="1">
      <c r="A84" s="286" t="s">
        <v>829</v>
      </c>
      <c r="B84" s="212" t="s">
        <v>887</v>
      </c>
      <c r="C84" s="213"/>
      <c r="D84" s="215" t="s">
        <v>886</v>
      </c>
      <c r="E84" s="215">
        <v>1</v>
      </c>
      <c r="F84" s="287"/>
      <c r="G84" s="288">
        <f>E84*F84</f>
        <v>0</v>
      </c>
    </row>
    <row r="85" spans="1:7" s="289" customFormat="1" ht="13.5" customHeight="1">
      <c r="A85" s="286" t="s">
        <v>832</v>
      </c>
      <c r="B85" s="212" t="s">
        <v>888</v>
      </c>
      <c r="C85" s="213"/>
      <c r="D85" s="215" t="s">
        <v>886</v>
      </c>
      <c r="E85" s="215">
        <v>1</v>
      </c>
      <c r="F85" s="287"/>
      <c r="G85" s="288">
        <f>E85*F85</f>
        <v>0</v>
      </c>
    </row>
    <row r="86" spans="1:7" s="261" customFormat="1" ht="19.5" customHeight="1">
      <c r="A86" s="290"/>
      <c r="B86" s="248" t="s">
        <v>88</v>
      </c>
      <c r="C86" s="249"/>
      <c r="D86" s="249"/>
      <c r="E86" s="249"/>
      <c r="F86" s="299"/>
      <c r="G86" s="250">
        <f>SUBTOTAL(9,G14:G85)</f>
        <v>0</v>
      </c>
    </row>
    <row r="87" spans="1:7" ht="12.75">
      <c r="A87" s="300"/>
      <c r="B87" s="301"/>
      <c r="C87" s="301"/>
      <c r="D87" s="301"/>
      <c r="E87" s="301"/>
      <c r="F87" s="301"/>
      <c r="G87" s="302"/>
    </row>
  </sheetData>
  <sheetProtection password="CB45" sheet="1"/>
  <protectedRanges>
    <protectedRange sqref="F1:F65536" name="Oblast1"/>
  </protectedRanges>
  <printOptions/>
  <pageMargins left="0.9055118110236221" right="0.9055118110236221" top="0.7874015748031497" bottom="0.7874015748031497" header="0.31496062992125984" footer="0.31496062992125984"/>
  <pageSetup fitToHeight="8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644</v>
      </c>
      <c r="B1" s="2" t="s">
        <v>645</v>
      </c>
      <c r="C1" s="2" t="s">
        <v>120</v>
      </c>
      <c r="D1" s="2" t="s">
        <v>646</v>
      </c>
      <c r="E1" s="2" t="s">
        <v>115</v>
      </c>
    </row>
    <row r="2" spans="1:5" s="2" customFormat="1" ht="12.75" customHeight="1">
      <c r="A2" s="2" t="s">
        <v>647</v>
      </c>
      <c r="B2" s="2" t="s">
        <v>648</v>
      </c>
      <c r="C2" s="2" t="s">
        <v>120</v>
      </c>
      <c r="D2" s="2" t="s">
        <v>649</v>
      </c>
      <c r="E2" s="2" t="s">
        <v>115</v>
      </c>
    </row>
    <row r="3" spans="1:5" s="2" customFormat="1" ht="12.75" customHeight="1">
      <c r="A3" s="2" t="s">
        <v>650</v>
      </c>
      <c r="B3" s="2" t="s">
        <v>651</v>
      </c>
      <c r="C3" s="2" t="s">
        <v>120</v>
      </c>
      <c r="D3" s="2" t="s">
        <v>652</v>
      </c>
      <c r="E3" s="2" t="s">
        <v>115</v>
      </c>
    </row>
    <row r="4" spans="1:5" s="2" customFormat="1" ht="12.75" customHeight="1">
      <c r="A4" s="2" t="s">
        <v>653</v>
      </c>
      <c r="B4" s="2" t="s">
        <v>654</v>
      </c>
      <c r="C4" s="2" t="s">
        <v>120</v>
      </c>
      <c r="D4" s="2" t="s">
        <v>655</v>
      </c>
      <c r="E4" s="2" t="s">
        <v>115</v>
      </c>
    </row>
    <row r="5" spans="1:5" s="2" customFormat="1" ht="12.75" customHeight="1">
      <c r="A5" s="2" t="s">
        <v>656</v>
      </c>
      <c r="B5" s="2" t="s">
        <v>657</v>
      </c>
      <c r="C5" s="2" t="s">
        <v>120</v>
      </c>
      <c r="D5" s="2" t="s">
        <v>658</v>
      </c>
      <c r="E5" s="2" t="s">
        <v>115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jirsa</cp:lastModifiedBy>
  <cp:lastPrinted>2013-11-05T08:45:38Z</cp:lastPrinted>
  <dcterms:created xsi:type="dcterms:W3CDTF">2013-11-04T23:08:39Z</dcterms:created>
  <dcterms:modified xsi:type="dcterms:W3CDTF">2013-11-08T10:43:31Z</dcterms:modified>
  <cp:category/>
  <cp:version/>
  <cp:contentType/>
  <cp:contentStatus/>
</cp:coreProperties>
</file>